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ustomProperty7.bin" ContentType="application/vnd.openxmlformats-officedocument.spreadsheetml.customProperty"/>
  <Override PartName="/xl/customProperty8.bin" ContentType="application/vnd.openxmlformats-officedocument.spreadsheetml.customProperty"/>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DieseArbeitsmappe"/>
  <mc:AlternateContent xmlns:mc="http://schemas.openxmlformats.org/markup-compatibility/2006">
    <mc:Choice Requires="x15">
      <x15ac:absPath xmlns:x15ac="http://schemas.microsoft.com/office/spreadsheetml/2010/11/ac" url="Z:\Price Lists\2021\Price Generators 2021\V-Gard 900\Webdam V-Gard 900\"/>
    </mc:Choice>
  </mc:AlternateContent>
  <xr:revisionPtr revIDLastSave="0" documentId="13_ncr:1_{AF9071EC-CA63-4AB3-98DD-038D92E2D0A9}" xr6:coauthVersionLast="44" xr6:coauthVersionMax="44" xr10:uidLastSave="{00000000-0000-0000-0000-000000000000}"/>
  <workbookProtection workbookAlgorithmName="SHA-512" workbookHashValue="WlIOiobYtNq9lkoCyPaA1b3yz/vMsQ/MGeUMnSgfo3lJBWM3NtuumSTRQdMLt0lOqmsPtBUhqu6itKTGyQhH4Q==" workbookSaltValue="1mAlyyooQ/vJPux1JbHyAQ==" workbookSpinCount="100000" lockStructure="1"/>
  <bookViews>
    <workbookView xWindow="-110" yWindow="-110" windowWidth="19420" windowHeight="10420" tabRatio="644" xr2:uid="{00000000-000D-0000-FFFF-FFFF00000000}"/>
  </bookViews>
  <sheets>
    <sheet name="Konfigurator DE 930_Europe" sheetId="21" r:id="rId1"/>
    <sheet name="Inputs table 930" sheetId="3" state="hidden" r:id="rId2"/>
    <sheet name="Inputs table 950_Class2" sheetId="10" state="hidden" r:id="rId3"/>
    <sheet name="Inputs table 950_IT_Class2" sheetId="37" state="hidden" r:id="rId4"/>
    <sheet name="Konfigurator DE 950_Europe" sheetId="40" r:id="rId5"/>
    <sheet name="Konfigurator DE 950_cl2 Europe" sheetId="29" r:id="rId6"/>
    <sheet name="Inputs table 950" sheetId="39" state="hidden" r:id="rId7"/>
  </sheets>
  <externalReferences>
    <externalReference r:id="rId8"/>
    <externalReference r:id="rId9"/>
    <externalReference r:id="rId10"/>
    <externalReference r:id="rId11"/>
  </externalReferences>
  <definedNames>
    <definedName name="_xlnm._FilterDatabase" localSheetId="1" hidden="1">'Inputs table 930'!$P$3:$AD$59</definedName>
    <definedName name="_xlnm._FilterDatabase" localSheetId="6" hidden="1">'Inputs table 950'!$P$3:$AD$53</definedName>
    <definedName name="_xlnm._FilterDatabase" localSheetId="2" hidden="1">'Inputs table 950_Class2'!$P$3:$AD$55</definedName>
    <definedName name="_xlnm._FilterDatabase" localSheetId="3" hidden="1">'Inputs table 950_IT_Class2'!$P$3:$AD$55</definedName>
    <definedName name="ArcFlashEarFlaps_DE_930">'Inputs table 930'!$B$49</definedName>
    <definedName name="ArcFlashEarFlaps_DE_950" localSheetId="6">'Inputs table 950'!$B$40:$B$41</definedName>
    <definedName name="ArcFlashEarFlaps_DE_950" localSheetId="3">'Inputs table 950_IT_Class2'!$B$43:$B$43</definedName>
    <definedName name="ArcFlashEarFlaps_DE_950" localSheetId="5">'Inputs table 950_Class2'!$B$43:$B$43</definedName>
    <definedName name="ArcFlashEarFlaps_DE_950" localSheetId="4">'[1]Inputs table 950'!$B$40:$B$41</definedName>
    <definedName name="ArcFlashEarFlaps_DE_950">'Inputs table 950_Class2'!$B$43:$B$43</definedName>
    <definedName name="ArcFlashEarFlaps_FR_930">'Inputs table 930'!$C$49</definedName>
    <definedName name="ArcFlashEarFlaps_FR_950" localSheetId="6">'Inputs table 950'!$C$40:$C$41</definedName>
    <definedName name="ArcFlashEarFlaps_FR_950" localSheetId="3">'Inputs table 950_IT_Class2'!$C$43:$C$43</definedName>
    <definedName name="ArcFlashEarFlaps_FR_950">'Inputs table 950_Class2'!$C$43:$C$43</definedName>
    <definedName name="ArcFlashEarFlaps_GB_930">'Inputs table 930'!$A$47</definedName>
    <definedName name="ArcFlashEarFlaps_GB_950" localSheetId="6">'Inputs table 950'!$A$40:$A$41</definedName>
    <definedName name="ArcFlashEarFlaps_GB_950" localSheetId="3">'Inputs table 950_IT_Class2'!$A$43:$A$43</definedName>
    <definedName name="ArcFlashEarFlaps_GB_950">'Inputs table 950_Class2'!$A$43:$A$43</definedName>
    <definedName name="Brackets_DE">'[2]Inputs table'!$B$69:$B$78</definedName>
    <definedName name="Brackets_DE_930new" localSheetId="0">'Inputs table 930'!$B$34:$B$37</definedName>
    <definedName name="Brackets_DE_930new" localSheetId="5">'Inputs table 930'!$B$34:$B$37</definedName>
    <definedName name="Brackets_DE_930new" localSheetId="4">'[1]Inputs table 930'!$B$35:$B$38</definedName>
    <definedName name="Brackets_DE_930new">'Inputs table 930'!$B$34:$B$37</definedName>
    <definedName name="Brackets_DE_950" localSheetId="6">'Inputs table 950'!$B$31:$B$32</definedName>
    <definedName name="Brackets_DE_950" localSheetId="2">'Inputs table 950_Class2'!$B$34:$B$35</definedName>
    <definedName name="Brackets_DE_950" localSheetId="3">'Inputs table 950_IT_Class2'!$B$34:$B$35</definedName>
    <definedName name="Brackets_DE_950" localSheetId="0">'Inputs table 950_Class2'!$B$32:$B$33</definedName>
    <definedName name="Brackets_DE_950" localSheetId="5">'Inputs table 950_Class2'!$B$32:$B$33</definedName>
    <definedName name="Brackets_DE_950" localSheetId="4">'[1]Inputs table 950'!$B$29:$B$30</definedName>
    <definedName name="Brackets_DE_950">'Inputs table 950_Class2'!$B$32:$B$33</definedName>
    <definedName name="Brackets_FR">'[2]Inputs table'!$C$69:$C$78</definedName>
    <definedName name="Brackets_FR_930">'Inputs table 930'!$C$34:$C$37</definedName>
    <definedName name="Brackets_FR_950" localSheetId="6">'Inputs table 950'!$C$31:$C$32</definedName>
    <definedName name="Brackets_FR_950" localSheetId="2">'Inputs table 950_Class2'!$C$34:$C$35</definedName>
    <definedName name="Brackets_FR_950" localSheetId="3">'Inputs table 950_IT_Class2'!$C$34:$C$35</definedName>
    <definedName name="Brackets_FR_950">'Inputs table 950_Class2'!$C$32:$C$33</definedName>
    <definedName name="Brackets_GB">'[2]Inputs table'!$A$69:$A$78</definedName>
    <definedName name="Brackets_GB_930">'Inputs table 930'!$A$34:$A$37</definedName>
    <definedName name="Brackets_GB_950" localSheetId="6">'Inputs table 950'!$A$29:$A$30</definedName>
    <definedName name="Brackets_GB_950" localSheetId="3">'Inputs table 950_IT_Class2'!$A$32:$A$33</definedName>
    <definedName name="Brackets_GB_950">'Inputs table 950_Class2'!$A$32:$A$33</definedName>
    <definedName name="Chinstrap" localSheetId="6">'Inputs table 950'!$B$18:$B$19</definedName>
    <definedName name="Chinstrap" localSheetId="3">'Inputs table 950_IT_Class2'!$B$18:$B$19</definedName>
    <definedName name="Chinstrap">'Inputs table 950_Class2'!$B$18:$B$19</definedName>
    <definedName name="chinstrap_DE" localSheetId="6">'[3]Inputs table'!$B$35:$B$41</definedName>
    <definedName name="chinstrap_DE">'[4]Inputs table'!$B$35:$B$41</definedName>
    <definedName name="chinstrap_DE_930" localSheetId="0">'Inputs table 930'!$B$19:$B$24</definedName>
    <definedName name="chinstrap_DE_930">'Inputs table 930'!$B$19:$B$24</definedName>
    <definedName name="chinstrap_DE_950" localSheetId="6">'Inputs table 950'!$B$18:$B$19</definedName>
    <definedName name="chinstrap_DE_950" localSheetId="2">'Inputs table 950_Class2'!$B$18:$B$19</definedName>
    <definedName name="chinstrap_DE_950" localSheetId="3">'Inputs table 950_IT_Class2'!$B$18:$B$19</definedName>
    <definedName name="chinstrap_FR" localSheetId="6">'[3]Inputs table'!$C$35:$C$41</definedName>
    <definedName name="chinstrap_FR">'[4]Inputs table'!$C$35:$C$41</definedName>
    <definedName name="chinstrap_FR_930">'Inputs table 930'!$C$19:$C$24</definedName>
    <definedName name="Chinstrap_FR_950" localSheetId="6">'Inputs table 950'!$C$18:$C$19</definedName>
    <definedName name="Chinstrap_FR_950" localSheetId="3">'Inputs table 950_IT_Class2'!$C$18:$C$19</definedName>
    <definedName name="Chinstrap_FR_950">'Inputs table 950_Class2'!$C$18:$C$19</definedName>
    <definedName name="chinstrap_GB" localSheetId="6">'[3]Inputs table'!$A$35:$A$41</definedName>
    <definedName name="chinstrap_GB">'[4]Inputs table'!$A$35:$A$41</definedName>
    <definedName name="Chinstrap_GB_930">'Inputs table 930'!$A$19:$A$24</definedName>
    <definedName name="Chinstrap_GB_950" localSheetId="6">'Inputs table 950'!$A$18:$A$19</definedName>
    <definedName name="Chinstrap_GB_950" localSheetId="3">'Inputs table 950_IT_Class2'!$A$18:$A$19</definedName>
    <definedName name="Chinstrap_GB_950">'Inputs table 950_Class2'!$A$18:$A$19</definedName>
    <definedName name="Chinstrapnew_DE" localSheetId="6">'Inputs table 950'!$B$18:$B$19</definedName>
    <definedName name="Chinstrapnew_DE" localSheetId="3">'Inputs table 950_IT_Class2'!$B$18:$B$19</definedName>
    <definedName name="Chinstrapnew_DE" localSheetId="0">'Inputs table 950_Class2'!$B$18:$B$19</definedName>
    <definedName name="Chinstrapnew_DE" localSheetId="5">'Inputs table 950_Class2'!$B$18:$B$19</definedName>
    <definedName name="Chinstrapnew_DE" localSheetId="4">'[1]Inputs table 950'!$B$18:$B$19</definedName>
    <definedName name="Chinstrapnew_DE">'Inputs table 950_Class2'!$B$18:$B$19</definedName>
    <definedName name="Colour_DE" localSheetId="6">'[3]Inputs table'!$B$13:$B$22</definedName>
    <definedName name="Colour_DE">'[4]Inputs table'!$B$13:$B$22</definedName>
    <definedName name="Colour_DE_930" localSheetId="0">'Inputs table 930'!$B$8:$B$13</definedName>
    <definedName name="Colour_DE_930">'Inputs table 930'!$B$8:$B$13</definedName>
    <definedName name="Colour_DE_950" localSheetId="6">'Inputs table 950'!$B$7:$B$12</definedName>
    <definedName name="Colour_DE_950" localSheetId="3">'Inputs table 950_IT_Class2'!$B$7:$B$12</definedName>
    <definedName name="Colour_DE_950" localSheetId="5">'Inputs table 950_Class2'!$B$7:$B$12</definedName>
    <definedName name="Colour_DE_950" localSheetId="4">'[1]Inputs table 950'!$B$7:$B$12</definedName>
    <definedName name="Colour_DE_950">'Inputs table 950_Class2'!$B$7:$B$12</definedName>
    <definedName name="Colour_FR" localSheetId="6">'[3]Inputs table'!$C$13:$C$22</definedName>
    <definedName name="Colour_FR">'[4]Inputs table'!$C$13:$C$22</definedName>
    <definedName name="Colour_FR_930" localSheetId="6">'[1]Inputs table 930'!$C$8:$C$13</definedName>
    <definedName name="Colour_FR_930" localSheetId="2">'Inputs table 930'!$C$8:$C$13</definedName>
    <definedName name="Colour_FR_930" localSheetId="3">'Inputs table 930'!$C$8:$C$13</definedName>
    <definedName name="Colour_FR_930">'Inputs table 930'!$C$8:$C$13</definedName>
    <definedName name="Colour_FR_950" localSheetId="6">'Inputs table 950'!$C$7:$C$12</definedName>
    <definedName name="Colour_FR_950" localSheetId="3">'Inputs table 950_IT_Class2'!$C$7:$C$12</definedName>
    <definedName name="Colour_FR_950">'Inputs table 950_Class2'!$C$7:$C$12</definedName>
    <definedName name="Colour_GB" localSheetId="6">'[3]Inputs table'!$A$13:$A$22</definedName>
    <definedName name="Colour_GB">'[4]Inputs table'!$A$13:$A$22</definedName>
    <definedName name="Colour_GB_930">'Inputs table 930'!$A$8:$A$13</definedName>
    <definedName name="Colour_GB_950" localSheetId="6">'Inputs table 950'!$A$7:$A$12</definedName>
    <definedName name="Colour_GB_950" localSheetId="3">'Inputs table 950_IT_Class2'!$A$7:$A$12</definedName>
    <definedName name="Colour_GB_950">'Inputs table 950_Class2'!$A$7:$A$12</definedName>
    <definedName name="Data" localSheetId="6">'[1]Configurator GB 950 GBP'!$D$19</definedName>
    <definedName name="Data" localSheetId="2">#REF!</definedName>
    <definedName name="Data" localSheetId="3">#REF!</definedName>
    <definedName name="Eyewear_DE" localSheetId="6">'[3]Inputs table'!$B$44:$B$46</definedName>
    <definedName name="Eyewear_DE">'[4]Inputs table'!$B$44:$B$46</definedName>
    <definedName name="Eyewear_DE_930" localSheetId="6">'[1]Inputs table 930'!#REF!</definedName>
    <definedName name="Eyewear_DE_930" localSheetId="0">'Inputs table 930'!#REF!</definedName>
    <definedName name="Eyewear_DE_930" localSheetId="5">'Inputs table 930'!#REF!</definedName>
    <definedName name="Eyewear_DE_930" localSheetId="4">'[1]Inputs table 930'!#REF!</definedName>
    <definedName name="Eyewear_DE_930">'Inputs table 930'!#REF!</definedName>
    <definedName name="Eyewear_DE_950" localSheetId="6">'Inputs table 950'!#REF!</definedName>
    <definedName name="Eyewear_DE_950" localSheetId="2">'Inputs table 950_Class2'!#REF!</definedName>
    <definedName name="Eyewear_DE_950" localSheetId="3">'Inputs table 950_IT_Class2'!#REF!</definedName>
    <definedName name="Eyewear_FR" localSheetId="6">'[3]Inputs table'!$C$44:$C$46</definedName>
    <definedName name="Eyewear_FR">'[4]Inputs table'!$C$44:$C$46</definedName>
    <definedName name="Eyewear_FR_930" localSheetId="6">'[1]Inputs table 930'!#REF!</definedName>
    <definedName name="Eyewear_FR_930">'Inputs table 930'!$C$27:$C$27</definedName>
    <definedName name="Eyewear_FR_950" localSheetId="6">'Inputs table 950'!#REF!</definedName>
    <definedName name="Eyewear_FR_950" localSheetId="2">'Inputs table 950_Class2'!#REF!</definedName>
    <definedName name="Eyewear_FR_950" localSheetId="3">'Inputs table 950_IT_Class2'!#REF!</definedName>
    <definedName name="Eyewear_GB" localSheetId="6">'[3]Inputs table'!$A$44:$A$46</definedName>
    <definedName name="Eyewear_GB">'[4]Inputs table'!$A$44:$A$46</definedName>
    <definedName name="Logos_DE" localSheetId="6">'Inputs table 950'!$B$46:$B$51</definedName>
    <definedName name="Logos_DE" localSheetId="2">'Inputs table 950_Class2'!$B$48:$B$53</definedName>
    <definedName name="Logos_DE" localSheetId="3">'Inputs table 950_IT_Class2'!$B$48:$B$53</definedName>
    <definedName name="Logos_DE">'Inputs table 930'!$B$52:$B$58</definedName>
    <definedName name="Logos_FR" localSheetId="6">'Inputs table 950'!$C$46:$C$51</definedName>
    <definedName name="Logos_FR" localSheetId="2">'Inputs table 950_Class2'!$C$48:$C$53</definedName>
    <definedName name="Logos_FR" localSheetId="3">'Inputs table 950_IT_Class2'!$C$48:$C$53</definedName>
    <definedName name="Logos_FR">'Inputs table 930'!$C$52:$C$58</definedName>
    <definedName name="Logos_FR_930">'Inputs table 930'!$C$50:$C$55</definedName>
    <definedName name="Logos_FR_950" localSheetId="6">'Inputs table 950'!$C$44:$C$49</definedName>
    <definedName name="Logos_FR_950" localSheetId="3">'Inputs table 950_IT_Class2'!$C$46:$C$51</definedName>
    <definedName name="Logos_FR_950">'Inputs table 950_Class2'!$C$46:$C$51</definedName>
    <definedName name="Logos_GB" localSheetId="6">'Inputs table 950'!$A$44:$A$49</definedName>
    <definedName name="Logos_GB" localSheetId="2">'Inputs table 950_Class2'!$A$46:$A$51</definedName>
    <definedName name="Logos_GB" localSheetId="3">'Inputs table 950_IT_Class2'!$A$46:$A$51</definedName>
    <definedName name="Logos_GB">'Inputs table 930'!$A$50:$A$55</definedName>
    <definedName name="Options_DE" localSheetId="6">'[3]Inputs table'!$B$50:$B$52</definedName>
    <definedName name="Options_DE">'[4]Inputs table'!$B$50:$B$52</definedName>
    <definedName name="Options_DE_930" localSheetId="0">'Inputs table 930'!$B$30:$B$31</definedName>
    <definedName name="Options_DE_930">'Inputs table 930'!$B$30:$B$31</definedName>
    <definedName name="Options_DE_950" localSheetId="6">'Inputs table 950'!$B$26:$B$26</definedName>
    <definedName name="Options_DE_950" localSheetId="2">'Inputs table 950_Class2'!$B$26:$B$26</definedName>
    <definedName name="Options_DE_950" localSheetId="3">'Inputs table 950_IT_Class2'!$B$26:$B$26</definedName>
    <definedName name="Options_DE_950" localSheetId="5">'Inputs table 950_Class2'!$B$26</definedName>
    <definedName name="Options_DE_950" localSheetId="4">'[1]Inputs table 950'!$B$26</definedName>
    <definedName name="Options_DE_950">'Inputs table 950_Class2'!$B$26</definedName>
    <definedName name="Options_FR" localSheetId="6">'[3]Inputs table'!$C$49:$C$52</definedName>
    <definedName name="Options_FR">'[4]Inputs table'!$C$49:$C$52</definedName>
    <definedName name="Options_FR_930">'Inputs table 930'!$C$30:$C$31</definedName>
    <definedName name="Options_FR_950" localSheetId="6">'Inputs table 950'!$C$26:$C$26</definedName>
    <definedName name="Options_FR_950" localSheetId="2">'Inputs table 950_Class2'!$C$26:$C$26</definedName>
    <definedName name="Options_FR_950" localSheetId="3">'Inputs table 950_IT_Class2'!$C$26:$C$26</definedName>
    <definedName name="Options_GB" localSheetId="6">'[3]Inputs table'!$A$49:$A$52</definedName>
    <definedName name="Options_GB">'[4]Inputs table'!$A$49:$A$52</definedName>
    <definedName name="Options_GB_930">'Inputs table 930'!$A$30:$A$31</definedName>
    <definedName name="Options_GB_950" localSheetId="6">'Inputs table 950'!$A$26:$A$26</definedName>
    <definedName name="Options_GB_950" localSheetId="3">'Inputs table 950_IT_Class2'!$A$26:$A$26</definedName>
    <definedName name="Options_GB_950">'Inputs table 950_Class2'!$A$26:$A$26</definedName>
    <definedName name="Shell">'[2]Inputs table'!$D$3:$P$10</definedName>
    <definedName name="Shell_DE">'[2]Inputs table'!$B$4:$B$10</definedName>
    <definedName name="Shell_DE_930" localSheetId="0">'Inputs table 930'!$B$4:$B$5</definedName>
    <definedName name="Shell_DE_930" localSheetId="5">'Inputs table 930'!$B$4:$B$5</definedName>
    <definedName name="Shell_DE_930" localSheetId="4">'[1]Inputs table 930'!$B$4:$B$5</definedName>
    <definedName name="Shell_DE_930">'Inputs table 930'!$B$4:$B$5</definedName>
    <definedName name="Shell_DE_950" localSheetId="6">'Inputs table 950'!$B$4:$B$4</definedName>
    <definedName name="Shell_DE_950" localSheetId="3">'Inputs table 950_IT_Class2'!$B$4:$B$4</definedName>
    <definedName name="Shell_DE_950" localSheetId="5">'Inputs table 950_Class2'!$B$4:$B$4</definedName>
    <definedName name="Shell_DE_950" localSheetId="4">'[1]Inputs table 950'!$B$4:$B$4</definedName>
    <definedName name="Shell_DE_950">'Inputs table 950_Class2'!$B$4:$B$4</definedName>
    <definedName name="Shell_FR" localSheetId="6">'[3]Inputs table'!$C$4:$C$10</definedName>
    <definedName name="Shell_FR">'[4]Inputs table'!$C$4:$C$10</definedName>
    <definedName name="Shell_FR_930">'Inputs table 930'!$C$4:$C$5</definedName>
    <definedName name="Shell_FR_950" localSheetId="6">'Inputs table 950'!$C$4:$C$4</definedName>
    <definedName name="Shell_FR_950" localSheetId="3">'Inputs table 950_IT_Class2'!$C$4:$C$4</definedName>
    <definedName name="Shell_FR_950">'Inputs table 950_Class2'!$C$4:$C$4</definedName>
    <definedName name="Shell_GB" localSheetId="6">'[3]Inputs table'!$A$4:$A$10</definedName>
    <definedName name="Shell_GB">'[4]Inputs table'!$A$4:$A$10</definedName>
    <definedName name="Shell_GB_930">'Inputs table 930'!$A$4:$A$5</definedName>
    <definedName name="Shell_GB_950" localSheetId="6">'Inputs table 950'!$A$4:$A$4</definedName>
    <definedName name="Shell_GB_950" localSheetId="3">'Inputs table 950_IT_Class2'!$A$4:$A$4</definedName>
    <definedName name="Shell_GB_950">'Inputs table 950_Class2'!$A$4:$A$4</definedName>
    <definedName name="Sticker_DE" localSheetId="6">'[3]Inputs table'!$B$81:$B$91</definedName>
    <definedName name="Sticker_DE">'[4]Inputs table'!$B$81:$B$91</definedName>
    <definedName name="Sticker_DE_930">'Inputs table 930'!$B$42:$B$46</definedName>
    <definedName name="Sticker_DE_930_" localSheetId="0">'Inputs table 930'!$B$40:$B$44</definedName>
    <definedName name="Sticker_DE_930_">'Inputs table 930'!$B$40:$B$44</definedName>
    <definedName name="Sticker_DE_950" localSheetId="6">'Inputs table 950'!$B$38:$B$39</definedName>
    <definedName name="Sticker_DE_950" localSheetId="2">'Inputs table 950_Class2'!$B$41:$B$42</definedName>
    <definedName name="Sticker_DE_950" localSheetId="3">'Inputs table 950_IT_Class2'!$B$41:$B$42</definedName>
    <definedName name="Sticker_DE_950" localSheetId="5">'Inputs table 950_Class2'!$B$36:$B$40</definedName>
    <definedName name="Sticker_DE_950" localSheetId="4">'[1]Inputs table 950'!$B$33:$B$37</definedName>
    <definedName name="Sticker_DE_950">'Inputs table 950_Class2'!$B$36:$B$40</definedName>
    <definedName name="Sticker_FR" localSheetId="6">'[3]Inputs table'!$C$81:$C$91</definedName>
    <definedName name="Sticker_FR">'[4]Inputs table'!$C$81:$C$91</definedName>
    <definedName name="Sticker_FR_930">'Inputs table 930'!$C$40:$C$44</definedName>
    <definedName name="Sticker_FR_950" localSheetId="6">'Inputs table 950'!$C$35:$C$39</definedName>
    <definedName name="Sticker_FR_950" localSheetId="2">'Inputs table 950_Class2'!$C$38:$C$42</definedName>
    <definedName name="Sticker_FR_950" localSheetId="3">'Inputs table 950_IT_Class2'!$C$38:$C$42</definedName>
    <definedName name="Sticker_FR_950">'Inputs table 950_Class2'!$C$36:$C$40</definedName>
    <definedName name="Sticker_GB" localSheetId="6">'[3]Inputs table'!$A$81:$A$91</definedName>
    <definedName name="Sticker_GB">'[4]Inputs table'!$A$81:$A$91</definedName>
    <definedName name="Sticker_GB_930">'Inputs table 930'!$A$40:$A$44</definedName>
    <definedName name="Sticker_GB_950" localSheetId="6">'Inputs table 950'!$A$33:$A$37</definedName>
    <definedName name="Sticker_GB_950" localSheetId="3">'Inputs table 950_IT_Class2'!$A$36:$A$40</definedName>
    <definedName name="Sticker_GB_950">'Inputs table 950_Class2'!$A$36:$A$40</definedName>
    <definedName name="Suspension_DE_930">'Inputs table 930'!$B$16</definedName>
    <definedName name="Suspension_FR">'[2]Inputs table'!$C$25:$C$32</definedName>
    <definedName name="Suspension_FR_930">'Inputs table 930'!$C$16:$C$16</definedName>
    <definedName name="Suspension_FR_950" localSheetId="6">'Inputs table 950'!$C$15</definedName>
    <definedName name="Suspension_FR_950" localSheetId="2">'Inputs table 950_Class2'!$C$15</definedName>
    <definedName name="Suspension_FR_950" localSheetId="3">'Inputs table 950_IT_Class2'!$C$15</definedName>
    <definedName name="Suspension_FR_950">'Inputs table 950_Class2'!$C$15</definedName>
    <definedName name="Suspension_GB" localSheetId="6">'[3]Inputs table'!$A$25:$A$32</definedName>
    <definedName name="Suspension_GB">'[4]Inputs table'!$A$25:$A$32</definedName>
    <definedName name="Suspension_GB_930">'Inputs table 930'!$A$16</definedName>
    <definedName name="Suspension_GB_950" localSheetId="6">'Inputs table 950'!$A$15</definedName>
    <definedName name="Suspension_GB_950" localSheetId="3">'Inputs table 950_IT_Class2'!$A$15</definedName>
    <definedName name="Suspension_GB_950">'Inputs table 950_Class2'!$A$15</definedName>
    <definedName name="Suspensions_DE" localSheetId="6">'[3]Inputs table'!$B$25:$B$32</definedName>
    <definedName name="Suspensions_DE">'[4]Inputs table'!$B$25:$B$32</definedName>
    <definedName name="Suspensions_DE_930" localSheetId="6">'[1]Inputs table 930'!#REF!</definedName>
    <definedName name="Suspensions_DE_930" localSheetId="2">'Inputs table 930'!#REF!</definedName>
    <definedName name="Suspensions_DE_930" localSheetId="3">'Inputs table 930'!#REF!</definedName>
    <definedName name="Suspensions_DE_930" localSheetId="0">'Inputs table 930'!$B$16</definedName>
    <definedName name="Suspensions_DE_930">'Inputs table 930'!$B$16</definedName>
    <definedName name="Suspensions_DE_950" localSheetId="6">'Inputs table 950'!$B$15</definedName>
    <definedName name="Suspensions_DE_950" localSheetId="3">'Inputs table 950_IT_Class2'!$B$15</definedName>
    <definedName name="Suspensions_DE_950" localSheetId="5">'Inputs table 950_Class2'!$B$15</definedName>
    <definedName name="Suspensions_DE_950" localSheetId="4">'[1]Inputs table 950'!$B$15</definedName>
    <definedName name="Suspensions_DE_950">'Inputs table 950_Class2'!$B$15</definedName>
    <definedName name="Suspensions_FR_930">'Inputs table 930'!$C$16</definedName>
    <definedName name="Suspensions_FR_950" localSheetId="6">'Inputs table 950'!$C$15</definedName>
    <definedName name="Suspensions_FR_950" localSheetId="3">'Inputs table 950_IT_Class2'!$C$15</definedName>
    <definedName name="Suspensions_FR_950">'Inputs table 950_Class2'!$C$15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6" i="40" l="1"/>
  <c r="E41" i="40"/>
  <c r="E38" i="40"/>
  <c r="E37" i="40"/>
  <c r="E36" i="40"/>
  <c r="E35" i="40"/>
  <c r="E28" i="40"/>
  <c r="B28" i="40"/>
  <c r="E27" i="40"/>
  <c r="B27" i="40"/>
  <c r="E26" i="40"/>
  <c r="B26" i="40"/>
  <c r="E24" i="40"/>
  <c r="B24" i="40"/>
  <c r="E23" i="40"/>
  <c r="B23" i="40"/>
  <c r="E22" i="40"/>
  <c r="B22" i="40"/>
  <c r="E20" i="40"/>
  <c r="B20" i="40"/>
  <c r="E19" i="40"/>
  <c r="B19" i="40"/>
  <c r="E18" i="40"/>
  <c r="B18" i="40"/>
  <c r="D56" i="40" l="1"/>
  <c r="D55" i="40"/>
  <c r="D54" i="40"/>
  <c r="D53" i="40"/>
  <c r="D52" i="40"/>
  <c r="D51" i="40"/>
  <c r="E48" i="40"/>
  <c r="AJ52" i="39"/>
  <c r="AI52" i="39"/>
  <c r="AH52" i="39"/>
  <c r="AG52" i="39"/>
  <c r="V52" i="39"/>
  <c r="AM52" i="39" s="1"/>
  <c r="U52" i="39"/>
  <c r="AL52" i="39" s="1"/>
  <c r="T52" i="39"/>
  <c r="AK52" i="39" s="1"/>
  <c r="P52" i="39"/>
  <c r="F52" i="39"/>
  <c r="AM51" i="39"/>
  <c r="AJ51" i="39"/>
  <c r="AI51" i="39"/>
  <c r="AH51" i="39"/>
  <c r="V51" i="39"/>
  <c r="U51" i="39"/>
  <c r="AL51" i="39" s="1"/>
  <c r="T51" i="39"/>
  <c r="AK51" i="39" s="1"/>
  <c r="P51" i="39"/>
  <c r="AG51" i="39" s="1"/>
  <c r="AM50" i="39"/>
  <c r="AL50" i="39"/>
  <c r="AK50" i="39"/>
  <c r="AJ50" i="39"/>
  <c r="AI50" i="39"/>
  <c r="AH50" i="39"/>
  <c r="AG50" i="39"/>
  <c r="AM49" i="39"/>
  <c r="AL49" i="39"/>
  <c r="AK49" i="39"/>
  <c r="AJ49" i="39"/>
  <c r="AI49" i="39"/>
  <c r="AH49" i="39"/>
  <c r="AG49" i="39"/>
  <c r="L49" i="39"/>
  <c r="K49" i="39"/>
  <c r="J49" i="39"/>
  <c r="F49" i="39"/>
  <c r="AM48" i="39"/>
  <c r="AL48" i="39"/>
  <c r="AK48" i="39"/>
  <c r="AJ48" i="39"/>
  <c r="AI48" i="39"/>
  <c r="AH48" i="39"/>
  <c r="AG48" i="39"/>
  <c r="L48" i="39"/>
  <c r="K48" i="39"/>
  <c r="J48" i="39"/>
  <c r="F48" i="39"/>
  <c r="AM47" i="39"/>
  <c r="AL47" i="39"/>
  <c r="AK47" i="39"/>
  <c r="AJ47" i="39"/>
  <c r="AI47" i="39"/>
  <c r="AH47" i="39"/>
  <c r="AG47" i="39"/>
  <c r="L47" i="39"/>
  <c r="K47" i="39"/>
  <c r="J47" i="39"/>
  <c r="F47" i="39"/>
  <c r="AM46" i="39"/>
  <c r="AL46" i="39"/>
  <c r="AK46" i="39"/>
  <c r="AJ46" i="39"/>
  <c r="AI46" i="39"/>
  <c r="AH46" i="39"/>
  <c r="AG46" i="39"/>
  <c r="L46" i="39"/>
  <c r="K46" i="39"/>
  <c r="J46" i="39"/>
  <c r="F46" i="39"/>
  <c r="AM45" i="39"/>
  <c r="AL45" i="39"/>
  <c r="AK45" i="39"/>
  <c r="AJ45" i="39"/>
  <c r="AI45" i="39"/>
  <c r="AH45" i="39"/>
  <c r="AG45" i="39"/>
  <c r="L45" i="39"/>
  <c r="K45" i="39"/>
  <c r="J45" i="39"/>
  <c r="F45" i="39"/>
  <c r="AJ44" i="39"/>
  <c r="AI44" i="39"/>
  <c r="AH44" i="39"/>
  <c r="AG44" i="39"/>
  <c r="V44" i="39"/>
  <c r="AM44" i="39" s="1"/>
  <c r="U44" i="39"/>
  <c r="AL44" i="39" s="1"/>
  <c r="T44" i="39"/>
  <c r="AK44" i="39" s="1"/>
  <c r="P44" i="39"/>
  <c r="F44" i="39"/>
  <c r="AM43" i="39"/>
  <c r="AL43" i="39"/>
  <c r="AK43" i="39"/>
  <c r="AJ43" i="39"/>
  <c r="AI43" i="39"/>
  <c r="AH43" i="39"/>
  <c r="AG43" i="39"/>
  <c r="AM42" i="39"/>
  <c r="AL42" i="39"/>
  <c r="AK42" i="39"/>
  <c r="AJ42" i="39"/>
  <c r="AI42" i="39"/>
  <c r="AH42" i="39"/>
  <c r="AG42" i="39"/>
  <c r="AL41" i="39"/>
  <c r="AK41" i="39"/>
  <c r="AJ41" i="39"/>
  <c r="AI41" i="39"/>
  <c r="AH41" i="39"/>
  <c r="V41" i="39"/>
  <c r="AM41" i="39" s="1"/>
  <c r="U41" i="39"/>
  <c r="T41" i="39"/>
  <c r="J41" i="39" s="1"/>
  <c r="P41" i="39"/>
  <c r="AG41" i="39" s="1"/>
  <c r="L41" i="39"/>
  <c r="K41" i="39"/>
  <c r="AK40" i="39"/>
  <c r="AJ40" i="39"/>
  <c r="AI40" i="39"/>
  <c r="AH40" i="39"/>
  <c r="V40" i="39"/>
  <c r="AM40" i="39" s="1"/>
  <c r="U40" i="39"/>
  <c r="AL40" i="39" s="1"/>
  <c r="T40" i="39"/>
  <c r="P40" i="39"/>
  <c r="AG40" i="39" s="1"/>
  <c r="L40" i="39"/>
  <c r="K40" i="39"/>
  <c r="J40" i="39"/>
  <c r="AM39" i="39"/>
  <c r="AL39" i="39"/>
  <c r="AK39" i="39"/>
  <c r="AJ39" i="39"/>
  <c r="AI39" i="39"/>
  <c r="AH39" i="39"/>
  <c r="AG39" i="39"/>
  <c r="AM38" i="39"/>
  <c r="AL38" i="39"/>
  <c r="AK38" i="39"/>
  <c r="AJ38" i="39"/>
  <c r="AI38" i="39"/>
  <c r="AH38" i="39"/>
  <c r="AG38" i="39"/>
  <c r="AK37" i="39"/>
  <c r="AJ37" i="39"/>
  <c r="AI37" i="39"/>
  <c r="AH37" i="39"/>
  <c r="AG37" i="39"/>
  <c r="V37" i="39"/>
  <c r="AM37" i="39" s="1"/>
  <c r="U37" i="39"/>
  <c r="AL37" i="39" s="1"/>
  <c r="T37" i="39"/>
  <c r="P37" i="39"/>
  <c r="J37" i="39"/>
  <c r="F37" i="39"/>
  <c r="AJ36" i="39"/>
  <c r="AI36" i="39"/>
  <c r="AH36" i="39"/>
  <c r="AG36" i="39"/>
  <c r="V36" i="39"/>
  <c r="AM36" i="39" s="1"/>
  <c r="U36" i="39"/>
  <c r="AL36" i="39" s="1"/>
  <c r="T36" i="39"/>
  <c r="AK36" i="39" s="1"/>
  <c r="P36" i="39"/>
  <c r="F36" i="39"/>
  <c r="AM35" i="39"/>
  <c r="AJ35" i="39"/>
  <c r="AI35" i="39"/>
  <c r="AH35" i="39"/>
  <c r="V35" i="39"/>
  <c r="L35" i="39" s="1"/>
  <c r="U35" i="39"/>
  <c r="AL35" i="39" s="1"/>
  <c r="T35" i="39"/>
  <c r="AK35" i="39" s="1"/>
  <c r="P35" i="39"/>
  <c r="AG35" i="39" s="1"/>
  <c r="AM34" i="39"/>
  <c r="AL34" i="39"/>
  <c r="AJ34" i="39"/>
  <c r="AI34" i="39"/>
  <c r="AH34" i="39"/>
  <c r="V34" i="39"/>
  <c r="U34" i="39"/>
  <c r="K34" i="39" s="1"/>
  <c r="T34" i="39"/>
  <c r="AK34" i="39" s="1"/>
  <c r="P34" i="39"/>
  <c r="AG34" i="39" s="1"/>
  <c r="L34" i="39"/>
  <c r="AL33" i="39"/>
  <c r="AK33" i="39"/>
  <c r="AJ33" i="39"/>
  <c r="AI33" i="39"/>
  <c r="AH33" i="39"/>
  <c r="V33" i="39"/>
  <c r="AM33" i="39" s="1"/>
  <c r="U33" i="39"/>
  <c r="T33" i="39"/>
  <c r="J33" i="39" s="1"/>
  <c r="P33" i="39"/>
  <c r="AG33" i="39" s="1"/>
  <c r="L33" i="39"/>
  <c r="K33" i="39"/>
  <c r="AM32" i="39"/>
  <c r="AL32" i="39"/>
  <c r="AK32" i="39"/>
  <c r="AJ32" i="39"/>
  <c r="AI32" i="39"/>
  <c r="AH32" i="39"/>
  <c r="AG32" i="39"/>
  <c r="AM31" i="39"/>
  <c r="AL31" i="39"/>
  <c r="AK31" i="39"/>
  <c r="AJ31" i="39"/>
  <c r="AI31" i="39"/>
  <c r="AH31" i="39"/>
  <c r="AG31" i="39"/>
  <c r="AL30" i="39"/>
  <c r="AJ30" i="39"/>
  <c r="AI30" i="39"/>
  <c r="AH30" i="39"/>
  <c r="AG30" i="39"/>
  <c r="V30" i="39"/>
  <c r="AM30" i="39" s="1"/>
  <c r="U30" i="39"/>
  <c r="T30" i="39"/>
  <c r="AK30" i="39" s="1"/>
  <c r="P30" i="39"/>
  <c r="K30" i="39"/>
  <c r="J30" i="39"/>
  <c r="F30" i="39"/>
  <c r="AM29" i="39"/>
  <c r="AK29" i="39"/>
  <c r="AJ29" i="39"/>
  <c r="AI29" i="39"/>
  <c r="AH29" i="39"/>
  <c r="AG29" i="39"/>
  <c r="V29" i="39"/>
  <c r="L29" i="39" s="1"/>
  <c r="U29" i="39"/>
  <c r="AL29" i="39" s="1"/>
  <c r="T29" i="39"/>
  <c r="P29" i="39"/>
  <c r="J29" i="39"/>
  <c r="F29" i="39"/>
  <c r="AM28" i="39"/>
  <c r="AL28" i="39"/>
  <c r="AK28" i="39"/>
  <c r="AJ28" i="39"/>
  <c r="AI28" i="39"/>
  <c r="AH28" i="39"/>
  <c r="AG28" i="39"/>
  <c r="AM27" i="39"/>
  <c r="AL27" i="39"/>
  <c r="AK27" i="39"/>
  <c r="AJ27" i="39"/>
  <c r="AI27" i="39"/>
  <c r="AH27" i="39"/>
  <c r="AG27" i="39"/>
  <c r="AM26" i="39"/>
  <c r="AL26" i="39"/>
  <c r="AJ26" i="39"/>
  <c r="AI26" i="39"/>
  <c r="AH26" i="39"/>
  <c r="V26" i="39"/>
  <c r="U26" i="39"/>
  <c r="K26" i="39" s="1"/>
  <c r="T26" i="39"/>
  <c r="AK26" i="39" s="1"/>
  <c r="P26" i="39"/>
  <c r="AG26" i="39" s="1"/>
  <c r="L26" i="39"/>
  <c r="AM25" i="39"/>
  <c r="AL25" i="39"/>
  <c r="AK25" i="39"/>
  <c r="AJ25" i="39"/>
  <c r="AI25" i="39"/>
  <c r="AH25" i="39"/>
  <c r="AG25" i="39"/>
  <c r="J22" i="39"/>
  <c r="K22" i="39" s="1"/>
  <c r="L22" i="39" s="1"/>
  <c r="F22" i="39"/>
  <c r="AM20" i="39"/>
  <c r="AL20" i="39"/>
  <c r="AK20" i="39"/>
  <c r="AJ20" i="39"/>
  <c r="AI20" i="39"/>
  <c r="AH20" i="39"/>
  <c r="AG20" i="39"/>
  <c r="AM19" i="39"/>
  <c r="AK19" i="39"/>
  <c r="AJ19" i="39"/>
  <c r="AI19" i="39"/>
  <c r="AH19" i="39"/>
  <c r="V19" i="39"/>
  <c r="L19" i="39" s="1"/>
  <c r="U19" i="39"/>
  <c r="AL19" i="39" s="1"/>
  <c r="T19" i="39"/>
  <c r="J19" i="39" s="1"/>
  <c r="P19" i="39"/>
  <c r="AG19" i="39" s="1"/>
  <c r="L18" i="39"/>
  <c r="K18" i="39"/>
  <c r="J18" i="39"/>
  <c r="F18" i="39"/>
  <c r="AM17" i="39"/>
  <c r="AL17" i="39"/>
  <c r="AK17" i="39"/>
  <c r="AJ17" i="39"/>
  <c r="AI17" i="39"/>
  <c r="AH17" i="39"/>
  <c r="AG17" i="39"/>
  <c r="AM16" i="39"/>
  <c r="AL16" i="39"/>
  <c r="AK16" i="39"/>
  <c r="AJ16" i="39"/>
  <c r="AI16" i="39"/>
  <c r="AH16" i="39"/>
  <c r="AG16" i="39"/>
  <c r="AL15" i="39"/>
  <c r="AJ15" i="39"/>
  <c r="AI15" i="39"/>
  <c r="AH15" i="39"/>
  <c r="AG15" i="39"/>
  <c r="V15" i="39"/>
  <c r="AM15" i="39" s="1"/>
  <c r="U15" i="39"/>
  <c r="K15" i="39" s="1"/>
  <c r="T15" i="39"/>
  <c r="AK15" i="39" s="1"/>
  <c r="P15" i="39"/>
  <c r="F15" i="39"/>
  <c r="AM14" i="39"/>
  <c r="AL14" i="39"/>
  <c r="AK14" i="39"/>
  <c r="AJ14" i="39"/>
  <c r="AI14" i="39"/>
  <c r="AH14" i="39"/>
  <c r="AG14" i="39"/>
  <c r="AM13" i="39"/>
  <c r="AL13" i="39"/>
  <c r="AK13" i="39"/>
  <c r="AJ13" i="39"/>
  <c r="AI13" i="39"/>
  <c r="AH13" i="39"/>
  <c r="AG13" i="39"/>
  <c r="AL12" i="39"/>
  <c r="AK12" i="39"/>
  <c r="AJ12" i="39"/>
  <c r="AI12" i="39"/>
  <c r="AH12" i="39"/>
  <c r="V12" i="39"/>
  <c r="AM12" i="39" s="1"/>
  <c r="U12" i="39"/>
  <c r="T12" i="39"/>
  <c r="J12" i="39" s="1"/>
  <c r="P12" i="39"/>
  <c r="AG12" i="39" s="1"/>
  <c r="L12" i="39"/>
  <c r="K12" i="39"/>
  <c r="AK11" i="39"/>
  <c r="AJ11" i="39"/>
  <c r="AI11" i="39"/>
  <c r="AH11" i="39"/>
  <c r="V11" i="39"/>
  <c r="AM11" i="39" s="1"/>
  <c r="U11" i="39"/>
  <c r="AL11" i="39" s="1"/>
  <c r="T11" i="39"/>
  <c r="P11" i="39"/>
  <c r="AG11" i="39" s="1"/>
  <c r="L11" i="39"/>
  <c r="K11" i="39"/>
  <c r="J11" i="39"/>
  <c r="AM10" i="39"/>
  <c r="AJ10" i="39"/>
  <c r="AI10" i="39"/>
  <c r="AH10" i="39"/>
  <c r="AG10" i="39"/>
  <c r="V10" i="39"/>
  <c r="U10" i="39"/>
  <c r="AL10" i="39" s="1"/>
  <c r="T10" i="39"/>
  <c r="AK10" i="39" s="1"/>
  <c r="P10" i="39"/>
  <c r="L10" i="39"/>
  <c r="K10" i="39"/>
  <c r="J10" i="39"/>
  <c r="F10" i="39"/>
  <c r="AL9" i="39"/>
  <c r="AJ9" i="39"/>
  <c r="AI9" i="39"/>
  <c r="AH9" i="39"/>
  <c r="AG9" i="39"/>
  <c r="V9" i="39"/>
  <c r="AM9" i="39" s="1"/>
  <c r="U9" i="39"/>
  <c r="T9" i="39"/>
  <c r="AK9" i="39" s="1"/>
  <c r="P9" i="39"/>
  <c r="K9" i="39"/>
  <c r="J9" i="39"/>
  <c r="F9" i="39"/>
  <c r="AM8" i="39"/>
  <c r="AK8" i="39"/>
  <c r="AJ8" i="39"/>
  <c r="AI8" i="39"/>
  <c r="AH8" i="39"/>
  <c r="AG8" i="39"/>
  <c r="V8" i="39"/>
  <c r="L8" i="39" s="1"/>
  <c r="U8" i="39"/>
  <c r="AL8" i="39" s="1"/>
  <c r="T8" i="39"/>
  <c r="P8" i="39"/>
  <c r="J8" i="39"/>
  <c r="F8" i="39"/>
  <c r="AL7" i="39"/>
  <c r="AJ7" i="39"/>
  <c r="AI7" i="39"/>
  <c r="AH7" i="39"/>
  <c r="AG7" i="39"/>
  <c r="V7" i="39"/>
  <c r="AM7" i="39" s="1"/>
  <c r="U7" i="39"/>
  <c r="K7" i="39" s="1"/>
  <c r="T7" i="39"/>
  <c r="AK7" i="39" s="1"/>
  <c r="P7" i="39"/>
  <c r="F7" i="39"/>
  <c r="AM6" i="39"/>
  <c r="AL6" i="39"/>
  <c r="AK6" i="39"/>
  <c r="AJ6" i="39"/>
  <c r="AI6" i="39"/>
  <c r="AH6" i="39"/>
  <c r="AG6" i="39"/>
  <c r="AM5" i="39"/>
  <c r="AL5" i="39"/>
  <c r="AK5" i="39"/>
  <c r="AJ5" i="39"/>
  <c r="AI5" i="39"/>
  <c r="AH5" i="39"/>
  <c r="AG5" i="39"/>
  <c r="AL4" i="39"/>
  <c r="AK4" i="39"/>
  <c r="AJ4" i="39"/>
  <c r="AI4" i="39"/>
  <c r="AH4" i="39"/>
  <c r="V4" i="39"/>
  <c r="AM4" i="39" s="1"/>
  <c r="U4" i="39"/>
  <c r="T4" i="39"/>
  <c r="J4" i="39" s="1"/>
  <c r="P4" i="39"/>
  <c r="AG4" i="39" s="1"/>
  <c r="L4" i="39"/>
  <c r="K4" i="39"/>
  <c r="E40" i="40" l="1"/>
  <c r="D50" i="40"/>
  <c r="J7" i="39"/>
  <c r="K8" i="39"/>
  <c r="L9" i="39"/>
  <c r="J15" i="39"/>
  <c r="F19" i="39"/>
  <c r="K29" i="39"/>
  <c r="L30" i="39"/>
  <c r="F35" i="39"/>
  <c r="J36" i="39"/>
  <c r="K37" i="39"/>
  <c r="J44" i="39"/>
  <c r="J52" i="39"/>
  <c r="R2" i="39"/>
  <c r="F26" i="39"/>
  <c r="F34" i="39"/>
  <c r="J35" i="39"/>
  <c r="K36" i="39"/>
  <c r="L37" i="39"/>
  <c r="K44" i="39"/>
  <c r="K52" i="39"/>
  <c r="F4" i="39"/>
  <c r="L7" i="39"/>
  <c r="L15" i="39"/>
  <c r="J26" i="39"/>
  <c r="F33" i="39"/>
  <c r="J34" i="39"/>
  <c r="K35" i="39"/>
  <c r="L36" i="39"/>
  <c r="F41" i="39"/>
  <c r="L44" i="39"/>
  <c r="L52" i="39"/>
  <c r="F12" i="39"/>
  <c r="K19" i="39"/>
  <c r="F11" i="39"/>
  <c r="F40" i="39"/>
  <c r="J7" i="37" l="1"/>
  <c r="K7" i="37"/>
  <c r="L7" i="37"/>
  <c r="J8" i="37"/>
  <c r="K8" i="37"/>
  <c r="L8" i="37"/>
  <c r="J9" i="37"/>
  <c r="K9" i="37"/>
  <c r="L9" i="37"/>
  <c r="J10" i="37"/>
  <c r="K10" i="37"/>
  <c r="L10" i="37"/>
  <c r="J11" i="37"/>
  <c r="K11" i="37"/>
  <c r="L11" i="37"/>
  <c r="J12" i="37"/>
  <c r="K12" i="37"/>
  <c r="L12" i="37"/>
  <c r="J15" i="37"/>
  <c r="K15" i="37"/>
  <c r="L15" i="37"/>
  <c r="J18" i="37"/>
  <c r="K18" i="37"/>
  <c r="L18" i="37"/>
  <c r="J19" i="37"/>
  <c r="K19" i="37"/>
  <c r="L19" i="37"/>
  <c r="J26" i="37"/>
  <c r="K26" i="37"/>
  <c r="L26" i="37"/>
  <c r="J32" i="37"/>
  <c r="K32" i="37"/>
  <c r="L32" i="37"/>
  <c r="J33" i="37"/>
  <c r="K33" i="37"/>
  <c r="L33" i="37"/>
  <c r="J36" i="37"/>
  <c r="K36" i="37"/>
  <c r="L36" i="37"/>
  <c r="J37" i="37"/>
  <c r="K37" i="37"/>
  <c r="L37" i="37"/>
  <c r="J38" i="37"/>
  <c r="K38" i="37"/>
  <c r="L38" i="37"/>
  <c r="J39" i="37"/>
  <c r="K39" i="37"/>
  <c r="L39" i="37"/>
  <c r="J40" i="37"/>
  <c r="K40" i="37"/>
  <c r="L40" i="37"/>
  <c r="J46" i="37"/>
  <c r="K46" i="37"/>
  <c r="L46" i="37"/>
  <c r="J47" i="37"/>
  <c r="K47" i="37"/>
  <c r="L47" i="37"/>
  <c r="J48" i="37"/>
  <c r="K48" i="37"/>
  <c r="L48" i="37"/>
  <c r="J49" i="37"/>
  <c r="K49" i="37"/>
  <c r="L49" i="37"/>
  <c r="J50" i="37"/>
  <c r="K50" i="37"/>
  <c r="L50" i="37"/>
  <c r="J51" i="37"/>
  <c r="K51" i="37"/>
  <c r="L51" i="37"/>
  <c r="J54" i="37"/>
  <c r="K54" i="37"/>
  <c r="L54" i="37"/>
  <c r="AJ54" i="37"/>
  <c r="AI54" i="37"/>
  <c r="AH54" i="37"/>
  <c r="AG54" i="37"/>
  <c r="V54" i="37"/>
  <c r="AM54" i="37" s="1"/>
  <c r="U54" i="37"/>
  <c r="AL54" i="37" s="1"/>
  <c r="T54" i="37"/>
  <c r="AK54" i="37" s="1"/>
  <c r="P54" i="37"/>
  <c r="F54" i="37"/>
  <c r="AM53" i="37"/>
  <c r="AJ53" i="37"/>
  <c r="AI53" i="37"/>
  <c r="AH53" i="37"/>
  <c r="AG53" i="37"/>
  <c r="V53" i="37"/>
  <c r="U53" i="37"/>
  <c r="AL53" i="37" s="1"/>
  <c r="T53" i="37"/>
  <c r="AK53" i="37" s="1"/>
  <c r="P53" i="37"/>
  <c r="AM52" i="37"/>
  <c r="AL52" i="37"/>
  <c r="AK52" i="37"/>
  <c r="AJ52" i="37"/>
  <c r="AI52" i="37"/>
  <c r="AH52" i="37"/>
  <c r="AG52" i="37"/>
  <c r="AM51" i="37"/>
  <c r="AL51" i="37"/>
  <c r="AK51" i="37"/>
  <c r="AJ51" i="37"/>
  <c r="AI51" i="37"/>
  <c r="AH51" i="37"/>
  <c r="AG51" i="37"/>
  <c r="F51" i="37"/>
  <c r="AM50" i="37"/>
  <c r="AL50" i="37"/>
  <c r="AK50" i="37"/>
  <c r="AJ50" i="37"/>
  <c r="AI50" i="37"/>
  <c r="AH50" i="37"/>
  <c r="AG50" i="37"/>
  <c r="F50" i="37"/>
  <c r="AM49" i="37"/>
  <c r="AL49" i="37"/>
  <c r="AK49" i="37"/>
  <c r="AJ49" i="37"/>
  <c r="AI49" i="37"/>
  <c r="AH49" i="37"/>
  <c r="AG49" i="37"/>
  <c r="F49" i="37"/>
  <c r="AM48" i="37"/>
  <c r="AL48" i="37"/>
  <c r="AK48" i="37"/>
  <c r="AJ48" i="37"/>
  <c r="AI48" i="37"/>
  <c r="AH48" i="37"/>
  <c r="AG48" i="37"/>
  <c r="F48" i="37"/>
  <c r="AM47" i="37"/>
  <c r="AL47" i="37"/>
  <c r="AK47" i="37"/>
  <c r="AJ47" i="37"/>
  <c r="AI47" i="37"/>
  <c r="AH47" i="37"/>
  <c r="AG47" i="37"/>
  <c r="F47" i="37"/>
  <c r="AK46" i="37"/>
  <c r="AJ46" i="37"/>
  <c r="AI46" i="37"/>
  <c r="AH46" i="37"/>
  <c r="AG46" i="37"/>
  <c r="V46" i="37"/>
  <c r="AM46" i="37" s="1"/>
  <c r="U46" i="37"/>
  <c r="AL46" i="37" s="1"/>
  <c r="T46" i="37"/>
  <c r="P46" i="37"/>
  <c r="F46" i="37"/>
  <c r="AM45" i="37"/>
  <c r="AL45" i="37"/>
  <c r="AK45" i="37"/>
  <c r="AJ45" i="37"/>
  <c r="AI45" i="37"/>
  <c r="AH45" i="37"/>
  <c r="AG45" i="37"/>
  <c r="AM44" i="37"/>
  <c r="AL44" i="37"/>
  <c r="AK44" i="37"/>
  <c r="AJ44" i="37"/>
  <c r="AI44" i="37"/>
  <c r="AH44" i="37"/>
  <c r="AG44" i="37"/>
  <c r="AL43" i="37"/>
  <c r="AK43" i="37"/>
  <c r="AJ43" i="37"/>
  <c r="AI43" i="37"/>
  <c r="AH43" i="37"/>
  <c r="V43" i="37"/>
  <c r="AM43" i="37" s="1"/>
  <c r="U43" i="37"/>
  <c r="T43" i="37"/>
  <c r="P43" i="37"/>
  <c r="AG43" i="37" s="1"/>
  <c r="AM42" i="37"/>
  <c r="AL42" i="37"/>
  <c r="AK42" i="37"/>
  <c r="AJ42" i="37"/>
  <c r="AI42" i="37"/>
  <c r="AH42" i="37"/>
  <c r="AG42" i="37"/>
  <c r="AM41" i="37"/>
  <c r="AL41" i="37"/>
  <c r="AK41" i="37"/>
  <c r="AJ41" i="37"/>
  <c r="AI41" i="37"/>
  <c r="AH41" i="37"/>
  <c r="AG41" i="37"/>
  <c r="AM40" i="37"/>
  <c r="AL40" i="37"/>
  <c r="AJ40" i="37"/>
  <c r="AI40" i="37"/>
  <c r="AH40" i="37"/>
  <c r="AG40" i="37"/>
  <c r="V40" i="37"/>
  <c r="U40" i="37"/>
  <c r="T40" i="37"/>
  <c r="AK40" i="37" s="1"/>
  <c r="P40" i="37"/>
  <c r="F40" i="37"/>
  <c r="AL39" i="37"/>
  <c r="AK39" i="37"/>
  <c r="AJ39" i="37"/>
  <c r="AI39" i="37"/>
  <c r="AH39" i="37"/>
  <c r="V39" i="37"/>
  <c r="U39" i="37"/>
  <c r="T39" i="37"/>
  <c r="P39" i="37"/>
  <c r="AG39" i="37" s="1"/>
  <c r="AM38" i="37"/>
  <c r="AK38" i="37"/>
  <c r="AJ38" i="37"/>
  <c r="AI38" i="37"/>
  <c r="AH38" i="37"/>
  <c r="V38" i="37"/>
  <c r="U38" i="37"/>
  <c r="T38" i="37"/>
  <c r="P38" i="37"/>
  <c r="AG38" i="37" s="1"/>
  <c r="AM37" i="37"/>
  <c r="AL37" i="37"/>
  <c r="AJ37" i="37"/>
  <c r="AI37" i="37"/>
  <c r="AH37" i="37"/>
  <c r="V37" i="37"/>
  <c r="U37" i="37"/>
  <c r="T37" i="37"/>
  <c r="P37" i="37"/>
  <c r="AG37" i="37" s="1"/>
  <c r="AM36" i="37"/>
  <c r="AL36" i="37"/>
  <c r="AK36" i="37"/>
  <c r="AJ36" i="37"/>
  <c r="AI36" i="37"/>
  <c r="AH36" i="37"/>
  <c r="V36" i="37"/>
  <c r="U36" i="37"/>
  <c r="T36" i="37"/>
  <c r="P36" i="37"/>
  <c r="AG36" i="37" s="1"/>
  <c r="AM35" i="37"/>
  <c r="AL35" i="37"/>
  <c r="AK35" i="37"/>
  <c r="AJ35" i="37"/>
  <c r="AI35" i="37"/>
  <c r="AH35" i="37"/>
  <c r="AG35" i="37"/>
  <c r="AM34" i="37"/>
  <c r="AL34" i="37"/>
  <c r="AK34" i="37"/>
  <c r="AJ34" i="37"/>
  <c r="AI34" i="37"/>
  <c r="AH34" i="37"/>
  <c r="AG34" i="37"/>
  <c r="AM33" i="37"/>
  <c r="AJ33" i="37"/>
  <c r="AI33" i="37"/>
  <c r="AH33" i="37"/>
  <c r="AG33" i="37"/>
  <c r="V33" i="37"/>
  <c r="U33" i="37"/>
  <c r="AL33" i="37" s="1"/>
  <c r="T33" i="37"/>
  <c r="AK33" i="37" s="1"/>
  <c r="P33" i="37"/>
  <c r="F33" i="37"/>
  <c r="AM32" i="37"/>
  <c r="AL32" i="37"/>
  <c r="AJ32" i="37"/>
  <c r="AI32" i="37"/>
  <c r="AH32" i="37"/>
  <c r="AG32" i="37"/>
  <c r="V32" i="37"/>
  <c r="U32" i="37"/>
  <c r="T32" i="37"/>
  <c r="AK32" i="37" s="1"/>
  <c r="P32" i="37"/>
  <c r="F32" i="37"/>
  <c r="AM31" i="37"/>
  <c r="AL31" i="37"/>
  <c r="AK31" i="37"/>
  <c r="AJ31" i="37"/>
  <c r="AI31" i="37"/>
  <c r="AH31" i="37"/>
  <c r="AG31" i="37"/>
  <c r="AM30" i="37"/>
  <c r="AL30" i="37"/>
  <c r="AK30" i="37"/>
  <c r="AJ30" i="37"/>
  <c r="AI30" i="37"/>
  <c r="AH30" i="37"/>
  <c r="AG30" i="37"/>
  <c r="AM26" i="37"/>
  <c r="AL26" i="37"/>
  <c r="AJ26" i="37"/>
  <c r="AI26" i="37"/>
  <c r="AH26" i="37"/>
  <c r="V26" i="37"/>
  <c r="U26" i="37"/>
  <c r="T26" i="37"/>
  <c r="P26" i="37"/>
  <c r="AG26" i="37" s="1"/>
  <c r="AM25" i="37"/>
  <c r="AL25" i="37"/>
  <c r="AK25" i="37"/>
  <c r="AJ25" i="37"/>
  <c r="AI25" i="37"/>
  <c r="AH25" i="37"/>
  <c r="AG25" i="37"/>
  <c r="AM24" i="37"/>
  <c r="AL24" i="37"/>
  <c r="AK24" i="37"/>
  <c r="AJ24" i="37"/>
  <c r="AI24" i="37"/>
  <c r="AH24" i="37"/>
  <c r="AG24" i="37"/>
  <c r="AK19" i="37"/>
  <c r="AJ19" i="37"/>
  <c r="AI19" i="37"/>
  <c r="AH19" i="37"/>
  <c r="AG19" i="37"/>
  <c r="V19" i="37"/>
  <c r="AM19" i="37" s="1"/>
  <c r="U19" i="37"/>
  <c r="AL19" i="37" s="1"/>
  <c r="T19" i="37"/>
  <c r="P19" i="37"/>
  <c r="F19" i="37"/>
  <c r="F18" i="37"/>
  <c r="AM17" i="37"/>
  <c r="AL17" i="37"/>
  <c r="AK17" i="37"/>
  <c r="AJ17" i="37"/>
  <c r="AI17" i="37"/>
  <c r="AH17" i="37"/>
  <c r="AG17" i="37"/>
  <c r="AM15" i="37"/>
  <c r="AL15" i="37"/>
  <c r="AK15" i="37"/>
  <c r="AJ15" i="37"/>
  <c r="AI15" i="37"/>
  <c r="AH15" i="37"/>
  <c r="V15" i="37"/>
  <c r="U15" i="37"/>
  <c r="T15" i="37"/>
  <c r="P15" i="37"/>
  <c r="AG15" i="37" s="1"/>
  <c r="AM14" i="37"/>
  <c r="AL14" i="37"/>
  <c r="AK14" i="37"/>
  <c r="AJ14" i="37"/>
  <c r="AI14" i="37"/>
  <c r="AH14" i="37"/>
  <c r="AG14" i="37"/>
  <c r="AM13" i="37"/>
  <c r="AL13" i="37"/>
  <c r="AK13" i="37"/>
  <c r="AJ13" i="37"/>
  <c r="AI13" i="37"/>
  <c r="AH13" i="37"/>
  <c r="AG13" i="37"/>
  <c r="AM12" i="37"/>
  <c r="AJ12" i="37"/>
  <c r="AI12" i="37"/>
  <c r="AH12" i="37"/>
  <c r="AG12" i="37"/>
  <c r="V12" i="37"/>
  <c r="U12" i="37"/>
  <c r="AL12" i="37" s="1"/>
  <c r="T12" i="37"/>
  <c r="AK12" i="37" s="1"/>
  <c r="P12" i="37"/>
  <c r="F12" i="37"/>
  <c r="AM11" i="37"/>
  <c r="AL11" i="37"/>
  <c r="AJ11" i="37"/>
  <c r="AI11" i="37"/>
  <c r="AH11" i="37"/>
  <c r="AG11" i="37"/>
  <c r="V11" i="37"/>
  <c r="U11" i="37"/>
  <c r="T11" i="37"/>
  <c r="AK11" i="37" s="1"/>
  <c r="P11" i="37"/>
  <c r="F11" i="37"/>
  <c r="AL10" i="37"/>
  <c r="AK10" i="37"/>
  <c r="AJ10" i="37"/>
  <c r="AI10" i="37"/>
  <c r="AH10" i="37"/>
  <c r="V10" i="37"/>
  <c r="U10" i="37"/>
  <c r="T10" i="37"/>
  <c r="P10" i="37"/>
  <c r="AG10" i="37" s="1"/>
  <c r="AM9" i="37"/>
  <c r="AK9" i="37"/>
  <c r="AJ9" i="37"/>
  <c r="AI9" i="37"/>
  <c r="AH9" i="37"/>
  <c r="V9" i="37"/>
  <c r="U9" i="37"/>
  <c r="T9" i="37"/>
  <c r="P9" i="37"/>
  <c r="AG9" i="37" s="1"/>
  <c r="AM8" i="37"/>
  <c r="AL8" i="37"/>
  <c r="AJ8" i="37"/>
  <c r="AI8" i="37"/>
  <c r="AH8" i="37"/>
  <c r="V8" i="37"/>
  <c r="U8" i="37"/>
  <c r="T8" i="37"/>
  <c r="P8" i="37"/>
  <c r="AG8" i="37" s="1"/>
  <c r="AM7" i="37"/>
  <c r="AL7" i="37"/>
  <c r="AK7" i="37"/>
  <c r="AJ7" i="37"/>
  <c r="AI7" i="37"/>
  <c r="AH7" i="37"/>
  <c r="V7" i="37"/>
  <c r="U7" i="37"/>
  <c r="T7" i="37"/>
  <c r="P7" i="37"/>
  <c r="AG7" i="37" s="1"/>
  <c r="AM6" i="37"/>
  <c r="AL6" i="37"/>
  <c r="AK6" i="37"/>
  <c r="AJ6" i="37"/>
  <c r="AI6" i="37"/>
  <c r="AH6" i="37"/>
  <c r="AG6" i="37"/>
  <c r="AM5" i="37"/>
  <c r="AL5" i="37"/>
  <c r="AK5" i="37"/>
  <c r="AJ5" i="37"/>
  <c r="AI5" i="37"/>
  <c r="AH5" i="37"/>
  <c r="AG5" i="37"/>
  <c r="AM4" i="37"/>
  <c r="AK4" i="37"/>
  <c r="AJ4" i="37"/>
  <c r="AI4" i="37"/>
  <c r="AH4" i="37"/>
  <c r="AG4" i="37"/>
  <c r="V4" i="37"/>
  <c r="U4" i="37"/>
  <c r="AL4" i="37" s="1"/>
  <c r="T4" i="37"/>
  <c r="P4" i="37"/>
  <c r="AK8" i="37" l="1"/>
  <c r="AL9" i="37"/>
  <c r="AM10" i="37"/>
  <c r="AK26" i="37"/>
  <c r="AK37" i="37"/>
  <c r="AL38" i="37"/>
  <c r="AM39" i="37"/>
  <c r="F10" i="37"/>
  <c r="F39" i="37"/>
  <c r="R2" i="37"/>
  <c r="F38" i="37"/>
  <c r="F8" i="37"/>
  <c r="F26" i="37"/>
  <c r="F37" i="37"/>
  <c r="F9" i="37"/>
  <c r="F7" i="37"/>
  <c r="F15" i="37"/>
  <c r="F36" i="37"/>
  <c r="B23" i="29" l="1"/>
  <c r="E23" i="29"/>
  <c r="E25" i="29" l="1"/>
  <c r="B25" i="29"/>
  <c r="E46" i="29" l="1"/>
  <c r="E45" i="21"/>
  <c r="E40" i="21"/>
  <c r="E37" i="21" l="1"/>
  <c r="E36" i="21"/>
  <c r="E35" i="21"/>
  <c r="E34" i="21"/>
  <c r="E27" i="21"/>
  <c r="E26" i="21"/>
  <c r="E24" i="21"/>
  <c r="E22" i="21"/>
  <c r="E39" i="21" s="1"/>
  <c r="E20" i="21"/>
  <c r="E19" i="21"/>
  <c r="E18" i="21"/>
  <c r="F51" i="3" l="1"/>
  <c r="J51" i="3"/>
  <c r="K51" i="3"/>
  <c r="L51" i="3"/>
  <c r="F52" i="3"/>
  <c r="J52" i="3"/>
  <c r="K52" i="3"/>
  <c r="L52" i="3"/>
  <c r="F53" i="3"/>
  <c r="J53" i="3"/>
  <c r="K53" i="3"/>
  <c r="L53" i="3"/>
  <c r="F54" i="3"/>
  <c r="J54" i="3"/>
  <c r="K54" i="3"/>
  <c r="L54" i="3"/>
  <c r="F55" i="3"/>
  <c r="J55" i="3"/>
  <c r="K55" i="3"/>
  <c r="L55" i="3"/>
  <c r="L50" i="3"/>
  <c r="K50" i="3"/>
  <c r="J50" i="3"/>
  <c r="F50" i="3"/>
  <c r="F59" i="3"/>
  <c r="J59" i="3"/>
  <c r="K59" i="3"/>
  <c r="L59" i="3"/>
  <c r="F47" i="3"/>
  <c r="J47" i="3"/>
  <c r="K47" i="3"/>
  <c r="L47" i="3"/>
  <c r="F40" i="3"/>
  <c r="J40" i="3"/>
  <c r="K40" i="3"/>
  <c r="L40" i="3"/>
  <c r="F41" i="3"/>
  <c r="J41" i="3"/>
  <c r="K41" i="3"/>
  <c r="L41" i="3"/>
  <c r="F42" i="3"/>
  <c r="J42" i="3"/>
  <c r="K42" i="3"/>
  <c r="L42" i="3"/>
  <c r="F43" i="3"/>
  <c r="J43" i="3"/>
  <c r="K43" i="3"/>
  <c r="L43" i="3"/>
  <c r="F44" i="3"/>
  <c r="J44" i="3"/>
  <c r="K44" i="3"/>
  <c r="L44" i="3"/>
  <c r="F34" i="3"/>
  <c r="J34" i="3"/>
  <c r="K34" i="3"/>
  <c r="L34" i="3"/>
  <c r="F35" i="3"/>
  <c r="J35" i="3"/>
  <c r="K35" i="3"/>
  <c r="L35" i="3"/>
  <c r="F36" i="3"/>
  <c r="J36" i="3"/>
  <c r="K36" i="3"/>
  <c r="L36" i="3"/>
  <c r="F37" i="3"/>
  <c r="J37" i="3"/>
  <c r="K37" i="3"/>
  <c r="L37" i="3"/>
  <c r="F27" i="3"/>
  <c r="J27" i="3"/>
  <c r="K27" i="3"/>
  <c r="L27" i="3"/>
  <c r="F30" i="3"/>
  <c r="J30" i="3"/>
  <c r="K30" i="3"/>
  <c r="L30" i="3"/>
  <c r="F31" i="3"/>
  <c r="J31" i="3"/>
  <c r="K31" i="3"/>
  <c r="L31" i="3"/>
  <c r="F19" i="3"/>
  <c r="J19" i="3"/>
  <c r="K19" i="3"/>
  <c r="L19" i="3"/>
  <c r="F21" i="3"/>
  <c r="J21" i="3"/>
  <c r="K21" i="3"/>
  <c r="L21" i="3"/>
  <c r="F22" i="3"/>
  <c r="J22" i="3"/>
  <c r="K22" i="3"/>
  <c r="L22" i="3"/>
  <c r="F23" i="3"/>
  <c r="J23" i="3"/>
  <c r="K23" i="3"/>
  <c r="L23" i="3"/>
  <c r="F24" i="3"/>
  <c r="J24" i="3"/>
  <c r="K24" i="3"/>
  <c r="L24" i="3"/>
  <c r="F5" i="3"/>
  <c r="J5" i="3"/>
  <c r="K5" i="3"/>
  <c r="L5" i="3"/>
  <c r="F8" i="3"/>
  <c r="J8" i="3"/>
  <c r="K8" i="3"/>
  <c r="L8" i="3"/>
  <c r="F9" i="3"/>
  <c r="J9" i="3"/>
  <c r="K9" i="3"/>
  <c r="L9" i="3"/>
  <c r="F10" i="3"/>
  <c r="J10" i="3"/>
  <c r="K10" i="3"/>
  <c r="L10" i="3"/>
  <c r="F11" i="3"/>
  <c r="J11" i="3"/>
  <c r="K11" i="3"/>
  <c r="L11" i="3"/>
  <c r="F12" i="3"/>
  <c r="J12" i="3"/>
  <c r="K12" i="3"/>
  <c r="L12" i="3"/>
  <c r="F13" i="3"/>
  <c r="J13" i="3"/>
  <c r="K13" i="3"/>
  <c r="L13" i="3"/>
  <c r="F16" i="3"/>
  <c r="J16" i="3"/>
  <c r="K16" i="3"/>
  <c r="L16" i="3"/>
  <c r="L4" i="3"/>
  <c r="K4" i="3"/>
  <c r="J4" i="3"/>
  <c r="F4" i="3"/>
  <c r="L47" i="10"/>
  <c r="L48" i="10"/>
  <c r="L49" i="10"/>
  <c r="L50" i="10"/>
  <c r="L51" i="10"/>
  <c r="K47" i="10"/>
  <c r="K48" i="10"/>
  <c r="K49" i="10"/>
  <c r="K50" i="10"/>
  <c r="K51" i="10"/>
  <c r="J47" i="10"/>
  <c r="J48" i="10"/>
  <c r="J49" i="10"/>
  <c r="J50" i="10"/>
  <c r="J51" i="10"/>
  <c r="F47" i="10"/>
  <c r="F48" i="10"/>
  <c r="F49" i="10"/>
  <c r="F50" i="10"/>
  <c r="F51" i="10"/>
  <c r="J18" i="10"/>
  <c r="K18" i="10"/>
  <c r="L18" i="10"/>
  <c r="F18" i="10"/>
  <c r="E22" i="29" l="1"/>
  <c r="Q62" i="3" l="1"/>
  <c r="Q20" i="3" s="1"/>
  <c r="R62" i="3"/>
  <c r="R20" i="3" s="1"/>
  <c r="S62" i="3"/>
  <c r="S20" i="3" s="1"/>
  <c r="B28" i="29" l="1"/>
  <c r="V4" i="10" l="1"/>
  <c r="U4" i="10"/>
  <c r="T4" i="10"/>
  <c r="P4" i="10"/>
  <c r="E18" i="29" l="1"/>
  <c r="AL23" i="3"/>
  <c r="AK23" i="3"/>
  <c r="AJ23" i="3"/>
  <c r="AI23" i="3"/>
  <c r="AH23" i="3"/>
  <c r="AG23" i="3"/>
  <c r="AF23" i="3"/>
  <c r="AL22" i="3"/>
  <c r="AK22" i="3"/>
  <c r="AJ22" i="3"/>
  <c r="AI22" i="3"/>
  <c r="AH22" i="3"/>
  <c r="AG22" i="3"/>
  <c r="AF22" i="3"/>
  <c r="AL21" i="3"/>
  <c r="AK21" i="3"/>
  <c r="AJ21" i="3"/>
  <c r="AI21" i="3"/>
  <c r="AH21" i="3"/>
  <c r="AG21" i="3"/>
  <c r="AF21" i="3"/>
  <c r="AE20" i="3" l="1"/>
  <c r="AE21" i="3"/>
  <c r="AE22" i="3"/>
  <c r="AE23" i="3"/>
  <c r="AE24" i="3"/>
  <c r="AE19" i="3"/>
  <c r="U19" i="10"/>
  <c r="K19" i="10" s="1"/>
  <c r="U62" i="3" l="1"/>
  <c r="U20" i="3" s="1"/>
  <c r="K20" i="3" s="1"/>
  <c r="AK20" i="3" l="1"/>
  <c r="B27" i="29" l="1"/>
  <c r="B26" i="29"/>
  <c r="B24" i="29"/>
  <c r="B22" i="29"/>
  <c r="B20" i="29"/>
  <c r="B19" i="29"/>
  <c r="B18" i="29"/>
  <c r="D56" i="29"/>
  <c r="D55" i="29"/>
  <c r="D54" i="29"/>
  <c r="D53" i="29"/>
  <c r="D52" i="29"/>
  <c r="D51" i="29"/>
  <c r="B27" i="21"/>
  <c r="B26" i="21"/>
  <c r="B24" i="21"/>
  <c r="B22" i="21"/>
  <c r="B20" i="21"/>
  <c r="B19" i="21"/>
  <c r="B18" i="21"/>
  <c r="D50" i="29" l="1"/>
  <c r="D55" i="21" l="1"/>
  <c r="D54" i="21"/>
  <c r="D53" i="21"/>
  <c r="D52" i="21"/>
  <c r="D51" i="21"/>
  <c r="D50" i="21"/>
  <c r="D49" i="21" l="1"/>
  <c r="P19" i="10"/>
  <c r="F19" i="10" s="1"/>
  <c r="P62" i="3" l="1"/>
  <c r="P20" i="3" s="1"/>
  <c r="F20" i="3" s="1"/>
  <c r="V31" i="3" l="1"/>
  <c r="U31" i="3"/>
  <c r="T31" i="3"/>
  <c r="P4" i="3"/>
  <c r="U24" i="3"/>
  <c r="T24" i="3"/>
  <c r="P31" i="3"/>
  <c r="P24" i="3"/>
  <c r="V54" i="10" l="1"/>
  <c r="L54" i="10" s="1"/>
  <c r="U54" i="10"/>
  <c r="K54" i="10" s="1"/>
  <c r="T54" i="10"/>
  <c r="J54" i="10" s="1"/>
  <c r="P54" i="10"/>
  <c r="V53" i="10"/>
  <c r="U53" i="10"/>
  <c r="T53" i="10"/>
  <c r="P53" i="10"/>
  <c r="F54" i="10" l="1"/>
  <c r="E48" i="29"/>
  <c r="P58" i="3"/>
  <c r="V58" i="3"/>
  <c r="U58" i="3"/>
  <c r="T58" i="3"/>
  <c r="E41" i="29" l="1"/>
  <c r="E47" i="21"/>
  <c r="V40" i="10" l="1"/>
  <c r="V39" i="10"/>
  <c r="V38" i="10"/>
  <c r="V37" i="10"/>
  <c r="U40" i="10"/>
  <c r="U39" i="10"/>
  <c r="U38" i="10"/>
  <c r="U37" i="10"/>
  <c r="T40" i="10"/>
  <c r="T39" i="10"/>
  <c r="T38" i="10"/>
  <c r="T37" i="10"/>
  <c r="V33" i="10"/>
  <c r="L33" i="10" s="1"/>
  <c r="U33" i="10"/>
  <c r="K33" i="10" s="1"/>
  <c r="V19" i="10"/>
  <c r="L19" i="10" s="1"/>
  <c r="T33" i="10"/>
  <c r="J33" i="10" s="1"/>
  <c r="T19" i="10"/>
  <c r="P40" i="10"/>
  <c r="P39" i="10"/>
  <c r="P38" i="10"/>
  <c r="P37" i="10"/>
  <c r="P33" i="10"/>
  <c r="F33" i="10" s="1"/>
  <c r="F37" i="10" l="1"/>
  <c r="F40" i="10"/>
  <c r="J38" i="10"/>
  <c r="L38" i="10"/>
  <c r="J39" i="10"/>
  <c r="L39" i="10"/>
  <c r="K39" i="10"/>
  <c r="J40" i="10"/>
  <c r="L40" i="10"/>
  <c r="K37" i="10"/>
  <c r="K38" i="10"/>
  <c r="F38" i="10"/>
  <c r="K40" i="10"/>
  <c r="F39" i="10"/>
  <c r="J37" i="10"/>
  <c r="L37" i="10"/>
  <c r="J19" i="10"/>
  <c r="T62" i="3"/>
  <c r="T20" i="3" s="1"/>
  <c r="J20" i="3" s="1"/>
  <c r="V62" i="3"/>
  <c r="V20" i="3" s="1"/>
  <c r="L20" i="3" s="1"/>
  <c r="T37" i="3"/>
  <c r="P7" i="10" l="1"/>
  <c r="T7" i="10"/>
  <c r="U7" i="10"/>
  <c r="V7" i="10"/>
  <c r="U59" i="3"/>
  <c r="T59" i="3"/>
  <c r="V50" i="3"/>
  <c r="U50" i="3"/>
  <c r="T50" i="3"/>
  <c r="V47" i="3"/>
  <c r="U47" i="3"/>
  <c r="T47" i="3"/>
  <c r="V44" i="3"/>
  <c r="U44" i="3"/>
  <c r="T44" i="3"/>
  <c r="V43" i="3"/>
  <c r="U43" i="3"/>
  <c r="T43" i="3"/>
  <c r="V42" i="3"/>
  <c r="U42" i="3"/>
  <c r="T42" i="3"/>
  <c r="V41" i="3"/>
  <c r="U41" i="3"/>
  <c r="T41" i="3"/>
  <c r="V40" i="3"/>
  <c r="U40" i="3"/>
  <c r="T40" i="3"/>
  <c r="V37" i="3"/>
  <c r="U37" i="3"/>
  <c r="V36" i="3"/>
  <c r="U36" i="3"/>
  <c r="T36" i="3"/>
  <c r="V35" i="3"/>
  <c r="U35" i="3"/>
  <c r="T35" i="3"/>
  <c r="V34" i="3"/>
  <c r="U34" i="3"/>
  <c r="T34" i="3"/>
  <c r="V30" i="3"/>
  <c r="U30" i="3"/>
  <c r="T30" i="3"/>
  <c r="V27" i="3"/>
  <c r="U27" i="3"/>
  <c r="T27" i="3"/>
  <c r="V19" i="3"/>
  <c r="U19" i="3"/>
  <c r="T19" i="3"/>
  <c r="V16" i="3"/>
  <c r="U16" i="3"/>
  <c r="T16" i="3"/>
  <c r="V13" i="3"/>
  <c r="U13" i="3"/>
  <c r="T13" i="3"/>
  <c r="V12" i="3"/>
  <c r="U12" i="3"/>
  <c r="T12" i="3"/>
  <c r="V11" i="3"/>
  <c r="U11" i="3"/>
  <c r="T11" i="3"/>
  <c r="V10" i="3"/>
  <c r="U10" i="3"/>
  <c r="T10" i="3"/>
  <c r="V9" i="3"/>
  <c r="U9" i="3"/>
  <c r="T9" i="3"/>
  <c r="V8" i="3"/>
  <c r="U8" i="3"/>
  <c r="T8" i="3"/>
  <c r="V5" i="3"/>
  <c r="U5" i="3"/>
  <c r="T5" i="3"/>
  <c r="V59" i="3"/>
  <c r="V4" i="3"/>
  <c r="U4" i="3"/>
  <c r="T4" i="3"/>
  <c r="L7" i="10" l="1"/>
  <c r="K7" i="10"/>
  <c r="J7" i="10"/>
  <c r="F7" i="10"/>
  <c r="AM54" i="10"/>
  <c r="AL54" i="10"/>
  <c r="AK54" i="10"/>
  <c r="AM53" i="10"/>
  <c r="AL53" i="10"/>
  <c r="AK53" i="10"/>
  <c r="AG53" i="10"/>
  <c r="AJ54" i="10"/>
  <c r="AI54" i="10"/>
  <c r="AH54" i="10"/>
  <c r="AG54" i="10"/>
  <c r="AJ53" i="10"/>
  <c r="AI53" i="10"/>
  <c r="AH53" i="10"/>
  <c r="AM52" i="10"/>
  <c r="AL52" i="10"/>
  <c r="AK52" i="10"/>
  <c r="AJ52" i="10"/>
  <c r="AI52" i="10"/>
  <c r="AH52" i="10"/>
  <c r="AG52" i="10"/>
  <c r="AJ51" i="10"/>
  <c r="AI51" i="10"/>
  <c r="AH51" i="10"/>
  <c r="AJ50" i="10"/>
  <c r="AI50" i="10"/>
  <c r="AH50" i="10"/>
  <c r="AJ49" i="10"/>
  <c r="AI49" i="10"/>
  <c r="AH49" i="10"/>
  <c r="AJ48" i="10"/>
  <c r="AI48" i="10"/>
  <c r="AH48" i="10"/>
  <c r="AJ47" i="10"/>
  <c r="AI47" i="10"/>
  <c r="AH47" i="10"/>
  <c r="AJ46" i="10"/>
  <c r="AI46" i="10"/>
  <c r="AH46" i="10"/>
  <c r="AM45" i="10"/>
  <c r="AL45" i="10"/>
  <c r="AK45" i="10"/>
  <c r="AJ45" i="10"/>
  <c r="AI45" i="10"/>
  <c r="AH45" i="10"/>
  <c r="AG45" i="10"/>
  <c r="AM44" i="10"/>
  <c r="AL44" i="10"/>
  <c r="AK44" i="10"/>
  <c r="AJ44" i="10"/>
  <c r="AI44" i="10"/>
  <c r="AH44" i="10"/>
  <c r="AG44" i="10"/>
  <c r="AJ43" i="10"/>
  <c r="AI43" i="10"/>
  <c r="AH43" i="10"/>
  <c r="AM42" i="10"/>
  <c r="AL42" i="10"/>
  <c r="AK42" i="10"/>
  <c r="AJ42" i="10"/>
  <c r="AI42" i="10"/>
  <c r="AH42" i="10"/>
  <c r="AG42" i="10"/>
  <c r="AM41" i="10"/>
  <c r="AL41" i="10"/>
  <c r="AK41" i="10"/>
  <c r="AJ41" i="10"/>
  <c r="AI41" i="10"/>
  <c r="AH41" i="10"/>
  <c r="AG41" i="10"/>
  <c r="AJ40" i="10"/>
  <c r="AI40" i="10"/>
  <c r="AH40" i="10"/>
  <c r="AJ39" i="10"/>
  <c r="AI39" i="10"/>
  <c r="AH39" i="10"/>
  <c r="AJ38" i="10"/>
  <c r="AI38" i="10"/>
  <c r="AH38" i="10"/>
  <c r="AJ37" i="10"/>
  <c r="AI37" i="10"/>
  <c r="AH37" i="10"/>
  <c r="AJ36" i="10"/>
  <c r="AI36" i="10"/>
  <c r="AH36" i="10"/>
  <c r="AM35" i="10"/>
  <c r="AL35" i="10"/>
  <c r="AK35" i="10"/>
  <c r="AJ35" i="10"/>
  <c r="AI35" i="10"/>
  <c r="AH35" i="10"/>
  <c r="AG35" i="10"/>
  <c r="AM34" i="10"/>
  <c r="AL34" i="10"/>
  <c r="AK34" i="10"/>
  <c r="AJ34" i="10"/>
  <c r="AI34" i="10"/>
  <c r="AH34" i="10"/>
  <c r="AG34" i="10"/>
  <c r="AJ33" i="10"/>
  <c r="AI33" i="10"/>
  <c r="AH33" i="10"/>
  <c r="AJ32" i="10"/>
  <c r="AI32" i="10"/>
  <c r="AH32" i="10"/>
  <c r="AJ31" i="10"/>
  <c r="AI31" i="10"/>
  <c r="AH31" i="10"/>
  <c r="AM30" i="10"/>
  <c r="AL30" i="10"/>
  <c r="AK30" i="10"/>
  <c r="AJ30" i="10"/>
  <c r="AI30" i="10"/>
  <c r="AH30" i="10"/>
  <c r="AG30" i="10"/>
  <c r="AJ26" i="10"/>
  <c r="AI26" i="10"/>
  <c r="AH26" i="10"/>
  <c r="AM25" i="10"/>
  <c r="AL25" i="10"/>
  <c r="AK25" i="10"/>
  <c r="AJ25" i="10"/>
  <c r="AI25" i="10"/>
  <c r="AH25" i="10"/>
  <c r="AG25" i="10"/>
  <c r="AM24" i="10"/>
  <c r="AL24" i="10"/>
  <c r="AK24" i="10"/>
  <c r="AJ24" i="10"/>
  <c r="AI24" i="10"/>
  <c r="AH24" i="10"/>
  <c r="AG24" i="10"/>
  <c r="AJ19" i="10"/>
  <c r="AI19" i="10"/>
  <c r="AH19" i="10"/>
  <c r="AM17" i="10"/>
  <c r="AL17" i="10"/>
  <c r="AK17" i="10"/>
  <c r="AJ17" i="10"/>
  <c r="AI17" i="10"/>
  <c r="AH17" i="10"/>
  <c r="AG17" i="10"/>
  <c r="AJ15" i="10"/>
  <c r="AI15" i="10"/>
  <c r="AH15" i="10"/>
  <c r="AM14" i="10"/>
  <c r="AL14" i="10"/>
  <c r="AK14" i="10"/>
  <c r="AJ14" i="10"/>
  <c r="AI14" i="10"/>
  <c r="AH14" i="10"/>
  <c r="AG14" i="10"/>
  <c r="AM13" i="10"/>
  <c r="AL13" i="10"/>
  <c r="AK13" i="10"/>
  <c r="AJ13" i="10"/>
  <c r="AI13" i="10"/>
  <c r="AH13" i="10"/>
  <c r="AG13" i="10"/>
  <c r="AJ12" i="10"/>
  <c r="AI12" i="10"/>
  <c r="AH12" i="10"/>
  <c r="AJ11" i="10"/>
  <c r="AI11" i="10"/>
  <c r="AH11" i="10"/>
  <c r="AJ10" i="10"/>
  <c r="AI10" i="10"/>
  <c r="AH10" i="10"/>
  <c r="AJ9" i="10"/>
  <c r="AI9" i="10"/>
  <c r="AH9" i="10"/>
  <c r="AJ8" i="10"/>
  <c r="AI8" i="10"/>
  <c r="AH8" i="10"/>
  <c r="AJ7" i="10"/>
  <c r="AI7" i="10"/>
  <c r="AH7" i="10"/>
  <c r="AM6" i="10"/>
  <c r="AL6" i="10"/>
  <c r="AK6" i="10"/>
  <c r="AJ6" i="10"/>
  <c r="AI6" i="10"/>
  <c r="AH6" i="10"/>
  <c r="AG6" i="10"/>
  <c r="AM5" i="10"/>
  <c r="AL5" i="10"/>
  <c r="AK5" i="10"/>
  <c r="AJ5" i="10"/>
  <c r="AI5" i="10"/>
  <c r="AH5" i="10"/>
  <c r="AG5" i="10"/>
  <c r="AJ4" i="10"/>
  <c r="AI4" i="10"/>
  <c r="AH4" i="10"/>
  <c r="AL58" i="3"/>
  <c r="AK58" i="3"/>
  <c r="AJ58" i="3"/>
  <c r="AL59" i="3"/>
  <c r="AK59" i="3"/>
  <c r="AJ59" i="3"/>
  <c r="AI59" i="3"/>
  <c r="AH59" i="3"/>
  <c r="AG59" i="3"/>
  <c r="AI58" i="3"/>
  <c r="AH58" i="3"/>
  <c r="AG58" i="3"/>
  <c r="AF58" i="3"/>
  <c r="AL57" i="3"/>
  <c r="AK57" i="3"/>
  <c r="AJ57" i="3"/>
  <c r="AI57" i="3"/>
  <c r="AH57" i="3"/>
  <c r="AG57" i="3"/>
  <c r="AF57" i="3"/>
  <c r="AL56" i="3"/>
  <c r="AK56" i="3"/>
  <c r="AJ56" i="3"/>
  <c r="AI56" i="3"/>
  <c r="AH56" i="3"/>
  <c r="AG56" i="3"/>
  <c r="AF56" i="3"/>
  <c r="AI55" i="3"/>
  <c r="AH55" i="3"/>
  <c r="AG55" i="3"/>
  <c r="AI54" i="3"/>
  <c r="AH54" i="3"/>
  <c r="AG54" i="3"/>
  <c r="AI53" i="3"/>
  <c r="AH53" i="3"/>
  <c r="AG53" i="3"/>
  <c r="AI52" i="3"/>
  <c r="AH52" i="3"/>
  <c r="AG52" i="3"/>
  <c r="AI51" i="3"/>
  <c r="AH51" i="3"/>
  <c r="AG51" i="3"/>
  <c r="AI50" i="3"/>
  <c r="AH50" i="3"/>
  <c r="AG50" i="3"/>
  <c r="AK49" i="3"/>
  <c r="AJ49" i="3"/>
  <c r="AI49" i="3"/>
  <c r="AH49" i="3"/>
  <c r="AG49" i="3"/>
  <c r="AF49" i="3"/>
  <c r="AK48" i="3"/>
  <c r="AJ48" i="3"/>
  <c r="AI48" i="3"/>
  <c r="AH48" i="3"/>
  <c r="AG48" i="3"/>
  <c r="AF48" i="3"/>
  <c r="AI47" i="3"/>
  <c r="AH47" i="3"/>
  <c r="AG47" i="3"/>
  <c r="AK46" i="3"/>
  <c r="AJ46" i="3"/>
  <c r="AI46" i="3"/>
  <c r="AH46" i="3"/>
  <c r="AG46" i="3"/>
  <c r="AF46" i="3"/>
  <c r="AK45" i="3"/>
  <c r="AJ45" i="3"/>
  <c r="AI45" i="3"/>
  <c r="AH45" i="3"/>
  <c r="AG45" i="3"/>
  <c r="AF45" i="3"/>
  <c r="AI44" i="3"/>
  <c r="AH44" i="3"/>
  <c r="AG44" i="3"/>
  <c r="AI43" i="3"/>
  <c r="AH43" i="3"/>
  <c r="AG43" i="3"/>
  <c r="AI42" i="3"/>
  <c r="AH42" i="3"/>
  <c r="AG42" i="3"/>
  <c r="AI41" i="3"/>
  <c r="AH41" i="3"/>
  <c r="AG41" i="3"/>
  <c r="AI40" i="3"/>
  <c r="AH40" i="3"/>
  <c r="AG40" i="3"/>
  <c r="AL39" i="3"/>
  <c r="AK39" i="3"/>
  <c r="AJ39" i="3"/>
  <c r="AI39" i="3"/>
  <c r="AH39" i="3"/>
  <c r="AG39" i="3"/>
  <c r="AF39" i="3"/>
  <c r="AL38" i="3"/>
  <c r="AK38" i="3"/>
  <c r="AJ38" i="3"/>
  <c r="AI38" i="3"/>
  <c r="AH38" i="3"/>
  <c r="AG38" i="3"/>
  <c r="AF38" i="3"/>
  <c r="AI37" i="3"/>
  <c r="AH37" i="3"/>
  <c r="AG37" i="3"/>
  <c r="AI36" i="3"/>
  <c r="AH36" i="3"/>
  <c r="AG36" i="3"/>
  <c r="AI35" i="3"/>
  <c r="AH35" i="3"/>
  <c r="AG35" i="3"/>
  <c r="AI34" i="3"/>
  <c r="AH34" i="3"/>
  <c r="AG34" i="3"/>
  <c r="AL33" i="3"/>
  <c r="AK33" i="3"/>
  <c r="AJ33" i="3"/>
  <c r="AI33" i="3"/>
  <c r="AH33" i="3"/>
  <c r="AG33" i="3"/>
  <c r="AF33" i="3"/>
  <c r="AL32" i="3"/>
  <c r="AK32" i="3"/>
  <c r="AJ32" i="3"/>
  <c r="AI32" i="3"/>
  <c r="AH32" i="3"/>
  <c r="AG32" i="3"/>
  <c r="AF32" i="3"/>
  <c r="AI31" i="3"/>
  <c r="AH31" i="3"/>
  <c r="AG31" i="3"/>
  <c r="AI30" i="3"/>
  <c r="AH30" i="3"/>
  <c r="AG30" i="3"/>
  <c r="AL29" i="3"/>
  <c r="AK29" i="3"/>
  <c r="AJ29" i="3"/>
  <c r="AI29" i="3"/>
  <c r="AH29" i="3"/>
  <c r="AG29" i="3"/>
  <c r="AF29" i="3"/>
  <c r="AL28" i="3"/>
  <c r="AK28" i="3"/>
  <c r="AJ28" i="3"/>
  <c r="AI28" i="3"/>
  <c r="AH28" i="3"/>
  <c r="AG28" i="3"/>
  <c r="AF28" i="3"/>
  <c r="AI27" i="3"/>
  <c r="AH27" i="3"/>
  <c r="AG27" i="3"/>
  <c r="AL26" i="3"/>
  <c r="AK26" i="3"/>
  <c r="AJ26" i="3"/>
  <c r="AI26" i="3"/>
  <c r="AH26" i="3"/>
  <c r="AG26" i="3"/>
  <c r="AF26" i="3"/>
  <c r="AL25" i="3"/>
  <c r="AK25" i="3"/>
  <c r="AJ25" i="3"/>
  <c r="AI25" i="3"/>
  <c r="AH25" i="3"/>
  <c r="AG25" i="3"/>
  <c r="AF25" i="3"/>
  <c r="AI24" i="3"/>
  <c r="AH24" i="3"/>
  <c r="AG24" i="3"/>
  <c r="AI20" i="3"/>
  <c r="AH20" i="3"/>
  <c r="AG20" i="3"/>
  <c r="AI19" i="3"/>
  <c r="AH19" i="3"/>
  <c r="AG19" i="3"/>
  <c r="AL18" i="3"/>
  <c r="AK18" i="3"/>
  <c r="AJ18" i="3"/>
  <c r="AI18" i="3"/>
  <c r="AH18" i="3"/>
  <c r="AG18" i="3"/>
  <c r="AF18" i="3"/>
  <c r="AL17" i="3"/>
  <c r="AK17" i="3"/>
  <c r="AJ17" i="3"/>
  <c r="AI17" i="3"/>
  <c r="AH17" i="3"/>
  <c r="AG17" i="3"/>
  <c r="AF17" i="3"/>
  <c r="AI16" i="3"/>
  <c r="AH16" i="3"/>
  <c r="AG16" i="3"/>
  <c r="AL15" i="3"/>
  <c r="AK15" i="3"/>
  <c r="AJ15" i="3"/>
  <c r="AI15" i="3"/>
  <c r="AH15" i="3"/>
  <c r="AG15" i="3"/>
  <c r="AF15" i="3"/>
  <c r="AL14" i="3"/>
  <c r="AK14" i="3"/>
  <c r="AJ14" i="3"/>
  <c r="AI14" i="3"/>
  <c r="AH14" i="3"/>
  <c r="AG14" i="3"/>
  <c r="AF14" i="3"/>
  <c r="AI13" i="3"/>
  <c r="AH13" i="3"/>
  <c r="AG13" i="3"/>
  <c r="AI12" i="3"/>
  <c r="AH12" i="3"/>
  <c r="AG12" i="3"/>
  <c r="AI11" i="3"/>
  <c r="AH11" i="3"/>
  <c r="AG11" i="3"/>
  <c r="AI10" i="3"/>
  <c r="AH10" i="3"/>
  <c r="AG10" i="3"/>
  <c r="AI9" i="3"/>
  <c r="AH9" i="3"/>
  <c r="AG9" i="3"/>
  <c r="AI8" i="3"/>
  <c r="AH8" i="3"/>
  <c r="AG8" i="3"/>
  <c r="AL7" i="3"/>
  <c r="AK7" i="3"/>
  <c r="AJ7" i="3"/>
  <c r="AI7" i="3"/>
  <c r="AH7" i="3"/>
  <c r="AG7" i="3"/>
  <c r="AF7" i="3"/>
  <c r="AL6" i="3"/>
  <c r="AK6" i="3"/>
  <c r="AJ6" i="3"/>
  <c r="AI6" i="3"/>
  <c r="AH6" i="3"/>
  <c r="AG6" i="3"/>
  <c r="AF6" i="3"/>
  <c r="AI5" i="3"/>
  <c r="AH5" i="3"/>
  <c r="AG5" i="3"/>
  <c r="AI4" i="3"/>
  <c r="AH4" i="3"/>
  <c r="AG4" i="3"/>
  <c r="E19" i="29" l="1"/>
  <c r="AM4" i="10" l="1"/>
  <c r="AL4" i="10"/>
  <c r="AG4" i="10"/>
  <c r="AK4" i="10"/>
  <c r="AL5" i="3"/>
  <c r="AK5" i="3"/>
  <c r="AJ5" i="3"/>
  <c r="AJ52" i="3"/>
  <c r="AK4" i="3" l="1"/>
  <c r="AL4" i="3"/>
  <c r="AJ4" i="3"/>
  <c r="U15" i="10" l="1"/>
  <c r="AK19" i="10"/>
  <c r="AK33" i="10"/>
  <c r="AK47" i="10"/>
  <c r="P46" i="10"/>
  <c r="F46" i="10" s="1"/>
  <c r="E38" i="29" l="1"/>
  <c r="E37" i="29"/>
  <c r="E36" i="29"/>
  <c r="E35" i="29"/>
  <c r="K15" i="10"/>
  <c r="AG46" i="10"/>
  <c r="AL15" i="10"/>
  <c r="AJ51" i="3" l="1"/>
  <c r="AJ53" i="3"/>
  <c r="AJ54" i="3"/>
  <c r="AJ55" i="3"/>
  <c r="AJ50" i="3" l="1"/>
  <c r="AL55" i="3" l="1"/>
  <c r="AL54" i="3"/>
  <c r="AL53" i="3"/>
  <c r="AL52" i="3"/>
  <c r="AL51" i="3"/>
  <c r="AL50" i="3"/>
  <c r="AL49" i="3"/>
  <c r="AL48" i="3"/>
  <c r="AL47" i="3"/>
  <c r="AL46" i="3"/>
  <c r="AL45" i="3"/>
  <c r="AL44" i="3"/>
  <c r="AL43" i="3"/>
  <c r="AL42" i="3"/>
  <c r="AL41" i="3"/>
  <c r="AL40" i="3"/>
  <c r="AL37" i="3"/>
  <c r="AL36" i="3"/>
  <c r="AL35" i="3"/>
  <c r="AL34" i="3"/>
  <c r="AL31" i="3"/>
  <c r="AL30" i="3"/>
  <c r="AL27" i="3"/>
  <c r="AL24" i="3"/>
  <c r="AL20" i="3"/>
  <c r="AL19" i="3"/>
  <c r="AL16" i="3"/>
  <c r="AL13" i="3"/>
  <c r="AL12" i="3"/>
  <c r="AL11" i="3"/>
  <c r="AL10" i="3"/>
  <c r="AL9" i="3"/>
  <c r="AL8" i="3"/>
  <c r="V36" i="10"/>
  <c r="AM51" i="10"/>
  <c r="AM50" i="10"/>
  <c r="AM49" i="10"/>
  <c r="AM48" i="10"/>
  <c r="AM47" i="10"/>
  <c r="V46" i="10"/>
  <c r="L46" i="10" s="1"/>
  <c r="V43" i="10"/>
  <c r="AM40" i="10"/>
  <c r="AM39" i="10"/>
  <c r="AM38" i="10"/>
  <c r="AM37" i="10"/>
  <c r="AM33" i="10"/>
  <c r="V32" i="10"/>
  <c r="AM31" i="10"/>
  <c r="V26" i="10"/>
  <c r="AM19" i="10"/>
  <c r="V15" i="10"/>
  <c r="V12" i="10"/>
  <c r="V11" i="10"/>
  <c r="V10" i="10"/>
  <c r="L10" i="10" s="1"/>
  <c r="V9" i="10"/>
  <c r="V8" i="10"/>
  <c r="AM7" i="10"/>
  <c r="L15" i="10" l="1"/>
  <c r="L32" i="10"/>
  <c r="L9" i="10"/>
  <c r="L11" i="10"/>
  <c r="L12" i="10"/>
  <c r="L8" i="10"/>
  <c r="L26" i="10"/>
  <c r="L36" i="10"/>
  <c r="AM10" i="10"/>
  <c r="AM12" i="10"/>
  <c r="AM46" i="10"/>
  <c r="AM43" i="10"/>
  <c r="AM8" i="10"/>
  <c r="AM26" i="10"/>
  <c r="AM36" i="10"/>
  <c r="AM32" i="10"/>
  <c r="AM11" i="10"/>
  <c r="AM15" i="10"/>
  <c r="AM9" i="10"/>
  <c r="AK16" i="3" l="1"/>
  <c r="AJ40" i="3"/>
  <c r="AJ16" i="3"/>
  <c r="AG7" i="10"/>
  <c r="P8" i="10"/>
  <c r="T8" i="10"/>
  <c r="U8" i="10"/>
  <c r="P9" i="10"/>
  <c r="T9" i="10"/>
  <c r="U9" i="10"/>
  <c r="P10" i="10"/>
  <c r="F10" i="10" s="1"/>
  <c r="T10" i="10"/>
  <c r="J10" i="10" s="1"/>
  <c r="U10" i="10"/>
  <c r="P11" i="10"/>
  <c r="T11" i="10"/>
  <c r="U11" i="10"/>
  <c r="P12" i="10"/>
  <c r="T12" i="10"/>
  <c r="U12" i="10"/>
  <c r="P15" i="10"/>
  <c r="T15" i="10"/>
  <c r="AG19" i="10"/>
  <c r="AL19" i="10"/>
  <c r="P26" i="10"/>
  <c r="T26" i="10"/>
  <c r="U26" i="10"/>
  <c r="AG31" i="10"/>
  <c r="AK31" i="10"/>
  <c r="AL31" i="10"/>
  <c r="P32" i="10"/>
  <c r="T32" i="10"/>
  <c r="U32" i="10"/>
  <c r="AG33" i="10"/>
  <c r="P36" i="10"/>
  <c r="T36" i="10"/>
  <c r="U36" i="10"/>
  <c r="AG37" i="10"/>
  <c r="AL37" i="10"/>
  <c r="AK38" i="10"/>
  <c r="AL38" i="10"/>
  <c r="AG39" i="10"/>
  <c r="AK39" i="10"/>
  <c r="AL39" i="10"/>
  <c r="AL40" i="10"/>
  <c r="P43" i="10"/>
  <c r="T43" i="10"/>
  <c r="U43" i="10"/>
  <c r="T46" i="10"/>
  <c r="J46" i="10" s="1"/>
  <c r="U46" i="10"/>
  <c r="K46" i="10" s="1"/>
  <c r="AG47" i="10"/>
  <c r="AL47" i="10"/>
  <c r="AG48" i="10"/>
  <c r="AK48" i="10"/>
  <c r="AL48" i="10"/>
  <c r="AG49" i="10"/>
  <c r="AK49" i="10"/>
  <c r="AL49" i="10"/>
  <c r="AG50" i="10"/>
  <c r="AK50" i="10"/>
  <c r="AL50" i="10"/>
  <c r="AG51" i="10"/>
  <c r="AK51" i="10"/>
  <c r="AL51" i="10"/>
  <c r="AK9" i="3"/>
  <c r="AK10" i="3"/>
  <c r="AK11" i="3"/>
  <c r="AK12" i="3"/>
  <c r="AK13" i="3"/>
  <c r="AK24" i="3"/>
  <c r="AK27" i="3"/>
  <c r="AK31" i="3"/>
  <c r="AK34" i="3"/>
  <c r="AK35" i="3"/>
  <c r="AK36" i="3"/>
  <c r="AK37" i="3"/>
  <c r="AK41" i="3"/>
  <c r="AK42" i="3"/>
  <c r="AK44" i="3"/>
  <c r="AK47" i="3"/>
  <c r="AK50" i="3"/>
  <c r="AK51" i="3"/>
  <c r="AK52" i="3"/>
  <c r="AK53" i="3"/>
  <c r="AK54" i="3"/>
  <c r="AK55" i="3"/>
  <c r="AJ8" i="3"/>
  <c r="AJ9" i="3"/>
  <c r="AJ10" i="3"/>
  <c r="AJ11" i="3"/>
  <c r="AJ12" i="3"/>
  <c r="AJ13" i="3"/>
  <c r="AJ20" i="3"/>
  <c r="AJ24" i="3"/>
  <c r="AJ31" i="3"/>
  <c r="AJ34" i="3"/>
  <c r="AJ35" i="3"/>
  <c r="AJ36" i="3"/>
  <c r="AJ37" i="3"/>
  <c r="AJ41" i="3"/>
  <c r="AJ42" i="3"/>
  <c r="AJ43" i="3"/>
  <c r="AJ44" i="3"/>
  <c r="AJ47" i="3"/>
  <c r="F26" i="10" l="1"/>
  <c r="J32" i="10"/>
  <c r="J12" i="10"/>
  <c r="F32" i="10"/>
  <c r="F12" i="10"/>
  <c r="J9" i="10"/>
  <c r="F9" i="10"/>
  <c r="J11" i="10"/>
  <c r="J36" i="10"/>
  <c r="F11" i="10"/>
  <c r="J8" i="10"/>
  <c r="F36" i="10"/>
  <c r="F8" i="10"/>
  <c r="J26" i="10"/>
  <c r="F15" i="10"/>
  <c r="K26" i="10"/>
  <c r="J15" i="10"/>
  <c r="K10" i="10"/>
  <c r="K32" i="10"/>
  <c r="K12" i="10"/>
  <c r="K36" i="10"/>
  <c r="K8" i="10"/>
  <c r="K9" i="10"/>
  <c r="K11" i="10"/>
  <c r="AK10" i="10"/>
  <c r="AG12" i="10"/>
  <c r="AL12" i="10"/>
  <c r="AL46" i="10"/>
  <c r="AK12" i="10"/>
  <c r="AL10" i="10"/>
  <c r="R2" i="10"/>
  <c r="AK46" i="10"/>
  <c r="AG43" i="10"/>
  <c r="AG32" i="10"/>
  <c r="AL11" i="10"/>
  <c r="AK32" i="10"/>
  <c r="AL36" i="10"/>
  <c r="AG11" i="10"/>
  <c r="AK8" i="10"/>
  <c r="AK36" i="10"/>
  <c r="AK15" i="10"/>
  <c r="AG8" i="10"/>
  <c r="AG36" i="10"/>
  <c r="AG15" i="10"/>
  <c r="AL43" i="10"/>
  <c r="AK43" i="10"/>
  <c r="AL32" i="10"/>
  <c r="AG26" i="10"/>
  <c r="AK43" i="3"/>
  <c r="AK11" i="10"/>
  <c r="AL8" i="10"/>
  <c r="AK40" i="3"/>
  <c r="AJ19" i="3"/>
  <c r="AK40" i="10"/>
  <c r="AG38" i="10"/>
  <c r="AL33" i="10"/>
  <c r="AL26" i="10"/>
  <c r="AL7" i="10"/>
  <c r="AJ30" i="3"/>
  <c r="AJ27" i="3"/>
  <c r="AG40" i="10"/>
  <c r="AK26" i="10"/>
  <c r="AG10" i="10"/>
  <c r="AK7" i="10"/>
  <c r="AG9" i="10"/>
  <c r="AK30" i="3"/>
  <c r="AL9" i="10"/>
  <c r="AK8" i="3"/>
  <c r="AK19" i="3"/>
  <c r="AK37" i="10"/>
  <c r="AK9" i="10"/>
  <c r="E20" i="29" l="1"/>
  <c r="E26" i="29"/>
  <c r="E28" i="29"/>
  <c r="E27" i="29"/>
  <c r="E24" i="29"/>
  <c r="E40" i="29" s="1"/>
  <c r="P35" i="3" l="1"/>
  <c r="P59" i="3"/>
  <c r="P16" i="3"/>
  <c r="P19" i="3"/>
  <c r="P43" i="3"/>
  <c r="P8" i="3"/>
  <c r="P47" i="3"/>
  <c r="P27" i="3"/>
  <c r="P50" i="3"/>
  <c r="P30" i="3"/>
  <c r="P34" i="3"/>
  <c r="P44" i="3"/>
  <c r="P9" i="3"/>
  <c r="P12" i="3"/>
  <c r="P11" i="3"/>
  <c r="P40" i="3"/>
  <c r="P36" i="3"/>
  <c r="P41" i="3"/>
  <c r="AF52" i="3"/>
  <c r="P10" i="3"/>
  <c r="AF55" i="3"/>
  <c r="AF51" i="3"/>
  <c r="AF54" i="3"/>
  <c r="P13" i="3"/>
  <c r="P37" i="3"/>
  <c r="P42" i="3"/>
  <c r="AF53" i="3"/>
  <c r="P5" i="3"/>
  <c r="AF50" i="3" l="1"/>
  <c r="AF59" i="3"/>
  <c r="AF37" i="3"/>
  <c r="AF34" i="3"/>
  <c r="AF19" i="3"/>
  <c r="AF10" i="3"/>
  <c r="AF20" i="3"/>
  <c r="AF4" i="3"/>
  <c r="AF41" i="3"/>
  <c r="AF44" i="3"/>
  <c r="AF5" i="3"/>
  <c r="AF24" i="3"/>
  <c r="AF27" i="3"/>
  <c r="AF42" i="3"/>
  <c r="AF11" i="3"/>
  <c r="AF30" i="3"/>
  <c r="AF13" i="3"/>
  <c r="AF36" i="3"/>
  <c r="AF12" i="3"/>
  <c r="AF40" i="3"/>
  <c r="AF9" i="3"/>
  <c r="AF31" i="3"/>
  <c r="AF43" i="3"/>
  <c r="AF47" i="3"/>
  <c r="AF8" i="3"/>
  <c r="AF16" i="3"/>
  <c r="AF3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Ruch,Anja</author>
    <author>Stellbaum,Anita</author>
  </authors>
  <commentList>
    <comment ref="C40" authorId="0" shapeId="0" xr:uid="{00000000-0006-0000-0000-000001000000}">
      <text>
        <r>
          <rPr>
            <sz val="11"/>
            <color indexed="81"/>
            <rFont val="Tahoma"/>
            <family val="2"/>
          </rPr>
          <t>Entfällt ab Bestellung von 100 identischen Helmen</t>
        </r>
        <r>
          <rPr>
            <sz val="9"/>
            <color indexed="81"/>
            <rFont val="Tahoma"/>
            <family val="2"/>
          </rPr>
          <t xml:space="preserve">
</t>
        </r>
      </text>
    </comment>
    <comment ref="C42" authorId="1" shapeId="0" xr:uid="{00000000-0006-0000-0000-000002000000}">
      <text>
        <r>
          <rPr>
            <b/>
            <sz val="12"/>
            <color indexed="81"/>
            <rFont val="Arial"/>
            <family val="2"/>
          </rPr>
          <t xml:space="preserve">Achtung: </t>
        </r>
        <r>
          <rPr>
            <sz val="12"/>
            <color indexed="81"/>
            <rFont val="Arial"/>
            <family val="2"/>
          </rPr>
          <t xml:space="preserve">um ein optimales Ergebnis zu erzielen empfiehlt MSA die Verwendung eines weißen Hintergrunds (+1 Druckplatte) wenn: 
1) das Logo einen Farbverlauf hat ODER 
2) das Logo farblich ähnlich der Helmschale ist (z.B. graues Logo auf grauem Helm) ODER 
3) eine sehr dunkle Helmschale verwendet wird (z.B. blau, schwarz, grün, rot). 
Wenn das Logo vorliegt, prüft MSA Logoservice die Notwendigkeit und gibt Info hierzu.
</t>
        </r>
        <r>
          <rPr>
            <b/>
            <sz val="12"/>
            <color indexed="81"/>
            <rFont val="Arial"/>
            <family val="2"/>
          </rPr>
          <t xml:space="preserve">NEU: Image 2000 Service - 4C PROCESS </t>
        </r>
        <r>
          <rPr>
            <sz val="12"/>
            <color indexed="81"/>
            <rFont val="Arial"/>
            <family val="2"/>
          </rPr>
          <t>-</t>
        </r>
        <r>
          <rPr>
            <b/>
            <sz val="12"/>
            <color indexed="81"/>
            <rFont val="Arial"/>
            <family val="2"/>
          </rPr>
          <t xml:space="preserve"> </t>
        </r>
        <r>
          <rPr>
            <sz val="12"/>
            <color indexed="81"/>
            <rFont val="Arial"/>
            <family val="2"/>
          </rPr>
          <t>ist zu nutzen wenn mehr als 4 Farben benötigt werden oder komplizierte Farbverläufe gewünscht sind - Benötigte Druckplatten: 4 oder 5 (weißer Untergrund)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Ruch,Anja</author>
  </authors>
  <commentList>
    <comment ref="AB2" authorId="0" shapeId="0" xr:uid="{00000000-0006-0000-0800-000001000000}">
      <text>
        <r>
          <rPr>
            <b/>
            <sz val="9"/>
            <color indexed="81"/>
            <rFont val="Tahoma"/>
            <family val="2"/>
          </rPr>
          <t>Ruch,Anja:</t>
        </r>
        <r>
          <rPr>
            <sz val="9"/>
            <color indexed="81"/>
            <rFont val="Tahoma"/>
            <family val="2"/>
          </rPr>
          <t xml:space="preserve">
2% for all except for UK</t>
        </r>
      </text>
    </comment>
    <comment ref="AD2" authorId="0" shapeId="0" xr:uid="{00000000-0006-0000-0800-000002000000}">
      <text>
        <r>
          <rPr>
            <b/>
            <sz val="9"/>
            <color indexed="81"/>
            <rFont val="Tahoma"/>
            <family val="2"/>
          </rPr>
          <t>Ruch,Anja:</t>
        </r>
        <r>
          <rPr>
            <sz val="9"/>
            <color indexed="81"/>
            <rFont val="Tahoma"/>
            <family val="2"/>
          </rPr>
          <t xml:space="preserve">
For UK we need to increase with 6% to consider currcency effect. (corrected to 3% after sales complain and approval from Paul and Roman end Oct 2017)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Ruch,Anja</author>
  </authors>
  <commentList>
    <comment ref="AB2" authorId="0" shapeId="0" xr:uid="{97F2688A-361D-45B3-BEB1-52EF37C1A7A8}">
      <text>
        <r>
          <rPr>
            <b/>
            <sz val="9"/>
            <color indexed="81"/>
            <rFont val="Tahoma"/>
            <family val="2"/>
          </rPr>
          <t>Ruch,Anja:</t>
        </r>
        <r>
          <rPr>
            <sz val="9"/>
            <color indexed="81"/>
            <rFont val="Tahoma"/>
            <family val="2"/>
          </rPr>
          <t xml:space="preserve">
2% for all except for UK</t>
        </r>
      </text>
    </comment>
    <comment ref="AD2" authorId="0" shapeId="0" xr:uid="{A1E648CA-0C8F-43C5-A288-B5334FD93E6C}">
      <text>
        <r>
          <rPr>
            <b/>
            <sz val="9"/>
            <color indexed="81"/>
            <rFont val="Tahoma"/>
            <family val="2"/>
          </rPr>
          <t>Ruch,Anja:</t>
        </r>
        <r>
          <rPr>
            <sz val="9"/>
            <color indexed="81"/>
            <rFont val="Tahoma"/>
            <family val="2"/>
          </rPr>
          <t xml:space="preserve">
For UK we need to increase with 6% to consider currcency effect. (corrected to 3% after sales complain and approval from Paul and Roman end Oct 2017)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Paulina Winiarska</author>
    <author>Ruch,Anja</author>
    <author>Stellbaum,Anita</author>
  </authors>
  <commentList>
    <comment ref="D23" authorId="0" shapeId="0" xr:uid="{D3612292-75DA-4499-BE73-A74EDEF30A5D}">
      <text>
        <r>
          <rPr>
            <b/>
            <sz val="11"/>
            <color indexed="81"/>
            <rFont val="Tahoma"/>
            <family val="2"/>
          </rPr>
          <t>Bitte Beachten:</t>
        </r>
        <r>
          <rPr>
            <sz val="11"/>
            <color indexed="81"/>
            <rFont val="Tahoma"/>
            <family val="2"/>
          </rPr>
          <t xml:space="preserve"> Der EAN Code ist bereits in den folgenden Helm-Konfigurationen enthalten:
GVF1A-C0A0000-000; GVF1A-C0A000G-000; GVF1A-C0A00GG-000; GVF1A-C0A00G0-000; GVF1A-C0A00HG-000; GVF2A-C0A0000-000; GVF3A-C0A0000-000; GVF4A-C0A0000-000; GVF5A-C0A0000-000; GVF6A-C0A0000-000; GVF6A-C0A000G-000
</t>
        </r>
      </text>
    </comment>
    <comment ref="C41" authorId="1" shapeId="0" xr:uid="{C1C66ECC-2724-4CE5-BFC1-6E64F8A729C8}">
      <text>
        <r>
          <rPr>
            <sz val="11"/>
            <color indexed="81"/>
            <rFont val="Tahoma"/>
            <family val="2"/>
          </rPr>
          <t>Entfällt ab Bestellung von 100 identischen Helmen</t>
        </r>
      </text>
    </comment>
    <comment ref="C43" authorId="2" shapeId="0" xr:uid="{55C99B08-3A74-4F71-8F3E-FB62AAD0CCC9}">
      <text>
        <r>
          <rPr>
            <b/>
            <sz val="11"/>
            <color indexed="81"/>
            <rFont val="Arial"/>
            <family val="2"/>
          </rPr>
          <t xml:space="preserve">Achtung: </t>
        </r>
        <r>
          <rPr>
            <sz val="11"/>
            <color indexed="81"/>
            <rFont val="Arial"/>
            <family val="2"/>
          </rPr>
          <t xml:space="preserve">um ein optimales Ergebnis zu erzielen empfiehlt MSA die Verwendung eines weißen Hintergrunds (+1 Druckplatte) wenn: 
1) das Logo einen Farbverlauf hat ODER 
2) das Logo farblich ähnlich der Helmschale ist (z.B. graues Logo auf grauem Helm) ODER 
3) eine sehr dunkle Helmschale verwendet wird (z.B. blau, schwarz, grün, rot). 
Wenn das Logo vorliegt, prüft MSA Logoservice die Notwendigkeit und gibt Info hierzu.
</t>
        </r>
        <r>
          <rPr>
            <b/>
            <sz val="11"/>
            <color indexed="81"/>
            <rFont val="Arial"/>
            <family val="2"/>
          </rPr>
          <t xml:space="preserve">NEU: Image 2000 Service - 4C PROCESS </t>
        </r>
        <r>
          <rPr>
            <sz val="11"/>
            <color indexed="81"/>
            <rFont val="Arial"/>
            <family val="2"/>
          </rPr>
          <t>-</t>
        </r>
        <r>
          <rPr>
            <b/>
            <sz val="11"/>
            <color indexed="81"/>
            <rFont val="Arial"/>
            <family val="2"/>
          </rPr>
          <t xml:space="preserve"> </t>
        </r>
        <r>
          <rPr>
            <sz val="11"/>
            <color indexed="81"/>
            <rFont val="Arial"/>
            <family val="2"/>
          </rPr>
          <t>ist zu nutzen wenn mehr als 4 Farben benötigt werden oder komplizierte Farbverläufe gewünscht sind - Benötigte Druckplatten: 4 oder 5 (weißer Untergrund)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Paulina Winiarska</author>
    <author>Ruch,Anja</author>
    <author>Stellbaum,Anita</author>
  </authors>
  <commentList>
    <comment ref="D23" authorId="0" shapeId="0" xr:uid="{2FB4A677-7316-4E6C-8762-F7C37C8042D2}">
      <text>
        <r>
          <rPr>
            <b/>
            <sz val="11"/>
            <color indexed="81"/>
            <rFont val="Tahoma"/>
            <family val="2"/>
          </rPr>
          <t>Bitte Beachten:</t>
        </r>
        <r>
          <rPr>
            <sz val="11"/>
            <color indexed="81"/>
            <rFont val="Tahoma"/>
            <family val="2"/>
          </rPr>
          <t xml:space="preserve"> Der EAN Code ist bereits in den folgenden Helm-Konfigurationen enthalten:
GVF1A-C0A0000-000; GVF1A-C0A000G-000; 
GVF1A-C0A00GG-000; GVF1A-C0A00G0-000; GVF1A-C0A00HG-000; GVF2A-C0A0000-000; GVF3A-C0A0000-000; GVF4A-C0A0000-000;  
GVF5A-C0A0000-000; GVF6A-C0A0000-000;  
GVF6A-C0A000G-000</t>
        </r>
      </text>
    </comment>
    <comment ref="C41" authorId="1" shapeId="0" xr:uid="{00000000-0006-0000-0A00-000001000000}">
      <text>
        <r>
          <rPr>
            <sz val="11"/>
            <color indexed="81"/>
            <rFont val="Tahoma"/>
            <family val="2"/>
          </rPr>
          <t>Entfällt ab Bestellung von 100 identischen Helmen</t>
        </r>
      </text>
    </comment>
    <comment ref="C43" authorId="2" shapeId="0" xr:uid="{00000000-0006-0000-0A00-000002000000}">
      <text>
        <r>
          <rPr>
            <b/>
            <sz val="11"/>
            <color indexed="81"/>
            <rFont val="Arial"/>
            <family val="2"/>
          </rPr>
          <t xml:space="preserve">Achtung: </t>
        </r>
        <r>
          <rPr>
            <sz val="11"/>
            <color indexed="81"/>
            <rFont val="Arial"/>
            <family val="2"/>
          </rPr>
          <t xml:space="preserve">um ein optimales Ergebnis zu erzielen empfiehlt MSA die Verwendung eines weißen Hintergrunds (+1 Druckplatte) wenn: 
1) das Logo einen Farbverlauf hat ODER 
2) das Logo farblich ähnlich der Helmschale ist (z.B. graues Logo auf grauem Helm) ODER 
3) eine sehr dunkle Helmschale verwendet wird (z.B. blau, schwarz, grün, rot). 
Wenn das Logo vorliegt, prüft MSA Logoservice die Notwendigkeit und gibt Info hierzu.
</t>
        </r>
        <r>
          <rPr>
            <b/>
            <sz val="11"/>
            <color indexed="81"/>
            <rFont val="Arial"/>
            <family val="2"/>
          </rPr>
          <t xml:space="preserve">NEU: Image 2000 Service - 4C PROCESS </t>
        </r>
        <r>
          <rPr>
            <sz val="11"/>
            <color indexed="81"/>
            <rFont val="Arial"/>
            <family val="2"/>
          </rPr>
          <t>-</t>
        </r>
        <r>
          <rPr>
            <b/>
            <sz val="11"/>
            <color indexed="81"/>
            <rFont val="Arial"/>
            <family val="2"/>
          </rPr>
          <t xml:space="preserve"> </t>
        </r>
        <r>
          <rPr>
            <sz val="11"/>
            <color indexed="81"/>
            <rFont val="Arial"/>
            <family val="2"/>
          </rPr>
          <t>ist zu nutzen wenn mehr als 4 Farben benötigt werden oder komplizierte Farbverläufe gewünscht sind - Benötigte Druckplatten: 4 oder 5 (weißer Untergrund)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Ruch,Anja</author>
  </authors>
  <commentList>
    <comment ref="AB2" authorId="0" shapeId="0" xr:uid="{F705FC13-7BC3-400C-8892-6322D7E2AD99}">
      <text>
        <r>
          <rPr>
            <b/>
            <sz val="9"/>
            <color indexed="81"/>
            <rFont val="Tahoma"/>
            <family val="2"/>
          </rPr>
          <t>Ruch,Anja:</t>
        </r>
        <r>
          <rPr>
            <sz val="9"/>
            <color indexed="81"/>
            <rFont val="Tahoma"/>
            <family val="2"/>
          </rPr>
          <t xml:space="preserve">
2% for all except for UK</t>
        </r>
      </text>
    </comment>
    <comment ref="AD2" authorId="0" shapeId="0" xr:uid="{884ADA24-11C2-4302-9830-CF4D641E30FA}">
      <text>
        <r>
          <rPr>
            <b/>
            <sz val="9"/>
            <color indexed="81"/>
            <rFont val="Tahoma"/>
            <family val="2"/>
          </rPr>
          <t>Ruch,Anja:</t>
        </r>
        <r>
          <rPr>
            <sz val="9"/>
            <color indexed="81"/>
            <rFont val="Tahoma"/>
            <family val="2"/>
          </rPr>
          <t xml:space="preserve">
For UK we need to increase with 6% to consider currcency effect. (corrected to 3% after sales complain and approval from Paul and Roman end Oct 2017)
</t>
        </r>
      </text>
    </comment>
  </commentList>
</comments>
</file>

<file path=xl/sharedStrings.xml><?xml version="1.0" encoding="utf-8"?>
<sst xmlns="http://schemas.openxmlformats.org/spreadsheetml/2006/main" count="1803" uniqueCount="449">
  <si>
    <t>0 - No</t>
  </si>
  <si>
    <t>1 - White</t>
  </si>
  <si>
    <t>A</t>
  </si>
  <si>
    <t>2 - Yellow</t>
  </si>
  <si>
    <t>Designation (EN)</t>
  </si>
  <si>
    <t>C</t>
  </si>
  <si>
    <t/>
  </si>
  <si>
    <t>1 - Logo 1 color</t>
  </si>
  <si>
    <t>, logo 1 color</t>
  </si>
  <si>
    <t>2 - Logo 2 colors</t>
  </si>
  <si>
    <t>, logo 2 colors</t>
  </si>
  <si>
    <t>3 - Logo 3 colors</t>
  </si>
  <si>
    <t>, logo 3 colors</t>
  </si>
  <si>
    <t>Technical fees</t>
  </si>
  <si>
    <t>Designation (DE)</t>
  </si>
  <si>
    <t>Technical Fees for new logo - per color</t>
  </si>
  <si>
    <t>Set-up fees for logoed helmets order</t>
  </si>
  <si>
    <t>, badge holder</t>
  </si>
  <si>
    <t>, metal lamp bracket</t>
  </si>
  <si>
    <t>D</t>
  </si>
  <si>
    <t>E</t>
  </si>
  <si>
    <t>F</t>
  </si>
  <si>
    <t>, metal lamp bracket only</t>
  </si>
  <si>
    <t>, logo 4 colors Image 2000</t>
  </si>
  <si>
    <t>Net Prices</t>
  </si>
  <si>
    <t>, 2 pts chinstrap elastic</t>
  </si>
  <si>
    <t>1 - Weiß</t>
  </si>
  <si>
    <t>0 - Kein Kinnriemen</t>
  </si>
  <si>
    <t>0 - Keine Halterung</t>
  </si>
  <si>
    <t>0 - Keine Aufkleber</t>
  </si>
  <si>
    <t>0 - Keine Bedruckung</t>
  </si>
  <si>
    <t>1 - Bedruckung 1farbig</t>
  </si>
  <si>
    <t>2 - Bedruckung 2farbig</t>
  </si>
  <si>
    <t>3 - Bedruckung 3farbig</t>
  </si>
  <si>
    <t>4 - Bedruckung 4farbig</t>
  </si>
  <si>
    <t>4 - Logo 4 colors</t>
  </si>
  <si>
    <t>Druckgebühren</t>
  </si>
  <si>
    <t>Erstellung Druckplatten je Farbe (nur bei Erstbestellung)</t>
  </si>
  <si>
    <t>Einrichtungsgebühr</t>
  </si>
  <si>
    <t>5 - Bedruckung &gt;4+farbig (Image 2000 Service - 4C PROCESS)</t>
  </si>
  <si>
    <t>5 - Logo &gt;4+ colors (Image 2000 Service - 4C PROCESS)</t>
  </si>
  <si>
    <t>, FTIIII w/foam</t>
  </si>
  <si>
    <t>0 - Non</t>
  </si>
  <si>
    <t>1 - Logo 1 couleur</t>
  </si>
  <si>
    <t>2 - Logo 2 couleurs</t>
  </si>
  <si>
    <t>3 - Logo 3 couleurs</t>
  </si>
  <si>
    <t>4 - Logo 4 couleurs</t>
  </si>
  <si>
    <t>5 - Logo 4 couleurs (Image 2000 Service - Quadrichromie - Photos ou Logos &gt; 4 couleurs)</t>
  </si>
  <si>
    <t>Frais Techniques</t>
  </si>
  <si>
    <t>Cliché - par couleur (selon nombre de couleurs par logo) - uniquement applicable à la 1ère commande</t>
  </si>
  <si>
    <t>Frais de mise en route machine - applicable à chaque commande</t>
  </si>
  <si>
    <t xml:space="preserve">3 - Red </t>
  </si>
  <si>
    <t xml:space="preserve">4 - Green  </t>
  </si>
  <si>
    <t xml:space="preserve">5 - Blue  </t>
  </si>
  <si>
    <t xml:space="preserve">6 - Orange </t>
  </si>
  <si>
    <t>A- Fas-Trac III ratchet, replaceable, washable, foam sweatband - 6 tabs</t>
  </si>
  <si>
    <t>G</t>
  </si>
  <si>
    <t>H</t>
  </si>
  <si>
    <t>5 - Badge holder / Lamp Holder</t>
  </si>
  <si>
    <t>G - 5 grey microprismatic retroreflective stickers  fitted</t>
  </si>
  <si>
    <t>E - 5 grey microprismatic retroreflective stickers non fitted (sheet inside the bag)</t>
  </si>
  <si>
    <t>V-Gard 930 vented</t>
  </si>
  <si>
    <t>V-Gard 930 non vented</t>
  </si>
  <si>
    <t>V-Gard 950 non vented</t>
  </si>
  <si>
    <t>,White</t>
  </si>
  <si>
    <t>,Yellow</t>
  </si>
  <si>
    <t>,Red</t>
  </si>
  <si>
    <t>,Green</t>
  </si>
  <si>
    <t>,Blue</t>
  </si>
  <si>
    <t>,Orange</t>
  </si>
  <si>
    <t>, 4 pts chinstrap + chin cup fitted</t>
  </si>
  <si>
    <t>, suspensions completely fitted</t>
  </si>
  <si>
    <t>, grey stickers non fitted</t>
  </si>
  <si>
    <t>, red stickers non fitted</t>
  </si>
  <si>
    <t>, grey stickers fitted</t>
  </si>
  <si>
    <t>, red stickers  fitted</t>
  </si>
  <si>
    <t>, ArcFlash EarFlaps fitted</t>
  </si>
  <si>
    <t>F - 5 red microprismatic retroreflective stickers non fitted (sheet inside the bag)</t>
  </si>
  <si>
    <t>H - 5 red microprismatic retroreflective stickers  fitted</t>
  </si>
  <si>
    <t xml:space="preserve">1 - 2 pts textile V-Gard   </t>
  </si>
  <si>
    <t>0 - 3 tab mounted suspension out of 6 (MANDATORY)</t>
  </si>
  <si>
    <t>A - 6 tabs mounted suspension (OPTION)</t>
  </si>
  <si>
    <t>Shell_GB_930</t>
  </si>
  <si>
    <t>Colour_GB_930</t>
  </si>
  <si>
    <t>Suspensions_GB_930</t>
  </si>
  <si>
    <t>Chinstrap_GB_930</t>
  </si>
  <si>
    <t>Eyewear_GB_930</t>
  </si>
  <si>
    <t>Options_GB_930</t>
  </si>
  <si>
    <t>Brackets_GB_930</t>
  </si>
  <si>
    <t>Sticker_GB_930</t>
  </si>
  <si>
    <t>ArcFlashEarFlaps_GB_930</t>
  </si>
  <si>
    <t>Logos_GB_930</t>
  </si>
  <si>
    <t>Logos_DE_930</t>
  </si>
  <si>
    <t>Sticker_FR_930</t>
  </si>
  <si>
    <t>Shell_DE_930</t>
  </si>
  <si>
    <t>Shell_FR_930</t>
  </si>
  <si>
    <t>Colour_DE_930</t>
  </si>
  <si>
    <t>Colour_FR_930</t>
  </si>
  <si>
    <t>1 - Blanc</t>
  </si>
  <si>
    <t>2 - Jaune</t>
  </si>
  <si>
    <t>3 - Rouge</t>
  </si>
  <si>
    <t>4 - Vert</t>
  </si>
  <si>
    <t>5 - Bleu</t>
  </si>
  <si>
    <t>6 - Orange</t>
  </si>
  <si>
    <t>Suspensions_DE_930</t>
  </si>
  <si>
    <t>Suspensions_FR_930</t>
  </si>
  <si>
    <t>A - Fas-Trac III, bandeau mousse remplaçable, coiffe 6 points</t>
  </si>
  <si>
    <t>Chinstrap_DE_930</t>
  </si>
  <si>
    <t>Chinstrap_FR_930</t>
  </si>
  <si>
    <t>1 - Jugulaire 2 points textile</t>
  </si>
  <si>
    <t>Eyewear_DE_930</t>
  </si>
  <si>
    <t>Eyewear_FR_930</t>
  </si>
  <si>
    <t xml:space="preserve">0 - Non </t>
  </si>
  <si>
    <t>Options_DE_930</t>
  </si>
  <si>
    <t>Options_FR_930</t>
  </si>
  <si>
    <t>0 - Coiffe montée sur 3 points (standard)</t>
  </si>
  <si>
    <t>A - Coiffe montée sur 6 points (option, coût supplémentaire)</t>
  </si>
  <si>
    <t>Brackets_DE_930</t>
  </si>
  <si>
    <t>Brackets_FR_930</t>
  </si>
  <si>
    <t>5 - Porte-badge/lampe</t>
  </si>
  <si>
    <t>2 - Support lampe métal avant</t>
  </si>
  <si>
    <t>8 - Support lampe métal avant (sans passe câble arrière)</t>
  </si>
  <si>
    <t>E - 5 stickers gris non posés (feuille de 5 stickers insérée dans le sachet du casque)</t>
  </si>
  <si>
    <t>F - 5 stickers rouges non posés (feuille de 5 stickers insérée dans le sachet du casque)</t>
  </si>
  <si>
    <t xml:space="preserve">G - 5 stickers gris  posés </t>
  </si>
  <si>
    <t xml:space="preserve">H - 5 stickers rouge  posés </t>
  </si>
  <si>
    <t>ArcFlashEarFlaps_DE_930</t>
  </si>
  <si>
    <t>ArcFlashEarFlaps_FR_930</t>
  </si>
  <si>
    <t>Logos_FR_930</t>
  </si>
  <si>
    <t>Designation (FR)</t>
  </si>
  <si>
    <t>V-Gard 930 ventilé</t>
  </si>
  <si>
    <t>V-Gard 930 non ventilé</t>
  </si>
  <si>
    <t>, blanc</t>
  </si>
  <si>
    <t>, jaune</t>
  </si>
  <si>
    <t>, rouge</t>
  </si>
  <si>
    <t>, vert</t>
  </si>
  <si>
    <t>, bleu</t>
  </si>
  <si>
    <t>, orange</t>
  </si>
  <si>
    <t>, FTIII mousse</t>
  </si>
  <si>
    <t>, jugulaire 4 points montée + mentonnière montée</t>
  </si>
  <si>
    <t>, jugulaire 2 point textile</t>
  </si>
  <si>
    <t>, coiffe montée complétement</t>
  </si>
  <si>
    <t>, porte-badge/lampe</t>
  </si>
  <si>
    <t>, porte--lampe métal avant</t>
  </si>
  <si>
    <t>, porte lampe métal avant (sans attache cable arrière)</t>
  </si>
  <si>
    <t>, stickers gris non posés</t>
  </si>
  <si>
    <t>, stickers rouge non posés</t>
  </si>
  <si>
    <t>, stickers gris  posés</t>
  </si>
  <si>
    <t>, stickers rouges posés</t>
  </si>
  <si>
    <t>, logo 1 couleur</t>
  </si>
  <si>
    <t>, logo 2 couleurs</t>
  </si>
  <si>
    <t>, logo 3 couleurs</t>
  </si>
  <si>
    <t>, logo 4 couleurs</t>
  </si>
  <si>
    <t>, logo 4 couleurs quadri</t>
  </si>
  <si>
    <t>A - 6 tabs mounted suspension (MANDATORY)</t>
  </si>
  <si>
    <t>Shell_GB_950</t>
  </si>
  <si>
    <t>Colour_950</t>
  </si>
  <si>
    <t>Suspensions_GB_950</t>
  </si>
  <si>
    <t>Chinstrap_GB_950</t>
  </si>
  <si>
    <t>Options_GB_950</t>
  </si>
  <si>
    <t>Brackets_GB_950</t>
  </si>
  <si>
    <t>Sticker_GB_950</t>
  </si>
  <si>
    <t>ArcFlashEarFlaps_GB_950</t>
  </si>
  <si>
    <t>Logos_GB_950</t>
  </si>
  <si>
    <t>Shell_DE_950</t>
  </si>
  <si>
    <t>Shell_FR_950</t>
  </si>
  <si>
    <t>Colour_DE_950</t>
  </si>
  <si>
    <t>Colour_FR_950</t>
  </si>
  <si>
    <t>Suspensions_DE_950</t>
  </si>
  <si>
    <t>Suspensions_FR_950</t>
  </si>
  <si>
    <t>Chinstrap_DE_950</t>
  </si>
  <si>
    <t>Chinstrap_FR_950</t>
  </si>
  <si>
    <t>Options_DE_950</t>
  </si>
  <si>
    <t>Options_FR_950</t>
  </si>
  <si>
    <t>Brackets_DE_950</t>
  </si>
  <si>
    <t>Brackets_FR_950</t>
  </si>
  <si>
    <t>Sticker_DE_950</t>
  </si>
  <si>
    <t>Sticker_FR_950</t>
  </si>
  <si>
    <t>H - 5 stickers rouges posés</t>
  </si>
  <si>
    <t>ArcFlashEarFlaps_DE_950</t>
  </si>
  <si>
    <t>ArcFlashEarFlaps_FR_950</t>
  </si>
  <si>
    <t>Logos_DE_950</t>
  </si>
  <si>
    <t>Logos_FR_950</t>
  </si>
  <si>
    <t>V-Gard 950 non ventilé</t>
  </si>
  <si>
    <t>, stickers rouges non posés</t>
  </si>
  <si>
    <t>, protections textiles latérales anti-arc montées</t>
  </si>
  <si>
    <t>, badge holder/lamp holder</t>
  </si>
  <si>
    <t>2 - Gelb</t>
  </si>
  <si>
    <t>3 - Rot</t>
  </si>
  <si>
    <t>4 - Grün</t>
  </si>
  <si>
    <t>5 - Blau</t>
  </si>
  <si>
    <t>A - Fas-Trac-III Ratsche, wechselbares PREMIUM-Schaumstoff-
Schweißband , 6 Punkt</t>
  </si>
  <si>
    <t>1 - 2 Pkt Kinnriemen Gewebe V-Gard</t>
  </si>
  <si>
    <t>0 - 3 tabs von 6 montiert = Standardauslieferung</t>
  </si>
  <si>
    <t>5 - Ausweishalter/Kopfbandlampen-Führung</t>
  </si>
  <si>
    <t>E - Stickerset 5St GRAU, als Aufkleberbogen beigelegt</t>
  </si>
  <si>
    <t>F - Stickerset 5St ROT, als Aufkleberbogen beigelegt</t>
  </si>
  <si>
    <t>G - Stickerset 5St GRAU, am Helm aufgeklebt</t>
  </si>
  <si>
    <t>H - Stickerset 5St ROT,  am Helm aufgeklebt</t>
  </si>
  <si>
    <t>0 - Keine Option</t>
  </si>
  <si>
    <t>V-Gard 930 belüftet</t>
  </si>
  <si>
    <t>V-Gard 930 unbelüftet</t>
  </si>
  <si>
    <t>, weiß</t>
  </si>
  <si>
    <t>, gelb</t>
  </si>
  <si>
    <t>, rot</t>
  </si>
  <si>
    <t>, grün</t>
  </si>
  <si>
    <t>, blau</t>
  </si>
  <si>
    <t>, FTIIII Premium</t>
  </si>
  <si>
    <t>, 4P-Kinnriemen &amp; Kinntasche montiert</t>
  </si>
  <si>
    <t xml:space="preserve">, 2P-Kinnriemen Gewebe </t>
  </si>
  <si>
    <t>A - alle 6 tabs montiert= Option</t>
  </si>
  <si>
    <t>, Innenausstattung komplett montiert</t>
  </si>
  <si>
    <t>, logo 2 Farben</t>
  </si>
  <si>
    <t>, logo 3 Farben</t>
  </si>
  <si>
    <t>, logo 4 Farben Image 2000</t>
  </si>
  <si>
    <t>, logo 1 Farbe</t>
  </si>
  <si>
    <t>V-Gard 950 unbelüftet</t>
  </si>
  <si>
    <t xml:space="preserve">, Metall-Lampenhalterung </t>
  </si>
  <si>
    <t>, Ausweishalter</t>
  </si>
  <si>
    <t>, nur Metall-Lampenhalterung</t>
  </si>
  <si>
    <t>, 5St GRAUE Aufkleber beigelegt</t>
  </si>
  <si>
    <t>, 5St ROTE Aufkleber beigelegt</t>
  </si>
  <si>
    <t>, 5St GRAUE Aufkleber angebracht</t>
  </si>
  <si>
    <t>, 5St ROTE Aufkleber angebracht</t>
  </si>
  <si>
    <t>, Lichtbogen-Ohrenklappen angebracht</t>
  </si>
  <si>
    <t>Sticker_DE_930</t>
  </si>
  <si>
    <t>0- Nein</t>
  </si>
  <si>
    <t>C - V-Gard 930 vented, integrated overspec</t>
  </si>
  <si>
    <t>D- V-Gard 930 non vented, integrated overspec</t>
  </si>
  <si>
    <t>C - V-Gard 930 belüftet, integrierte Überbrille</t>
  </si>
  <si>
    <t>D- V-Gard 930 unbelüftet, integrierte Überbrille</t>
  </si>
  <si>
    <t>F- V-Gard 950 unbelüftet, integriertes Visier</t>
  </si>
  <si>
    <t>F- V-Gard 950 non vented, integrated visor</t>
  </si>
  <si>
    <t>C - V-Gard 930 ventilé, surlunettes intégrées</t>
  </si>
  <si>
    <t>D - V-Gard 930 non ventilé, surlunettes intégrées</t>
  </si>
  <si>
    <t>F- V-Gard 950 non ventilé, écran intégré</t>
  </si>
  <si>
    <t xml:space="preserve">2 - Metall-Lampenhalterung für Helm-Vorderseite, Kabelhalterung hinten </t>
  </si>
  <si>
    <t>8 - Metall-Lampenhalterung für Helm-Vorderseite, KEINE Kabelhalterung</t>
  </si>
  <si>
    <t>2 - Front Metal lamp bracket w/ rear retention clip</t>
  </si>
  <si>
    <t xml:space="preserve">8 - Front Metal lamp bracket w/o rear retention clip </t>
  </si>
  <si>
    <t>Increase</t>
  </si>
  <si>
    <t>LP 2018
[EUR]
Nordic</t>
  </si>
  <si>
    <t>LP 2018
[CHF]</t>
  </si>
  <si>
    <t>LP 2018
[GBP]</t>
  </si>
  <si>
    <t>TF</t>
  </si>
  <si>
    <t>SF</t>
  </si>
  <si>
    <t>LP2019</t>
  </si>
  <si>
    <t>LP2019
[EUR]</t>
  </si>
  <si>
    <t>CY vs LY</t>
  </si>
  <si>
    <t>DIF
[EUR]</t>
  </si>
  <si>
    <t>DIF
[EUR]
Nordic</t>
  </si>
  <si>
    <t>DIF
[CHF]</t>
  </si>
  <si>
    <t>DIF
[GBP]</t>
  </si>
  <si>
    <t>LP2020
[EUR]</t>
  </si>
  <si>
    <t>LP 2019
[EUR]
Nordic</t>
  </si>
  <si>
    <t>LP 2019
[CHF]</t>
  </si>
  <si>
    <t>LP 2019
[GBP]</t>
  </si>
  <si>
    <t>LP2020</t>
  </si>
  <si>
    <t>LP 2020
[EUR]
Nordic</t>
  </si>
  <si>
    <t>LP 2020
[CHF]</t>
  </si>
  <si>
    <t>LP 2020
[GBP]</t>
  </si>
  <si>
    <t>C - 4 pts universal, black textile, fittet onto 4 pt suspension</t>
  </si>
  <si>
    <t xml:space="preserve">C - 4 Pkt Kinnriemen universell, Gewebe, schwarz, 4 Pkt montiert </t>
  </si>
  <si>
    <t>C - 4 pts universelle, textile noir, montée en 4 pt</t>
  </si>
  <si>
    <t xml:space="preserve">D - 4 pts universal, black textile, not fitted </t>
  </si>
  <si>
    <t xml:space="preserve">D - 4 Pkt Kinnriemen universell, Gewebe, schwarz, nicht montiert </t>
  </si>
  <si>
    <t>D - 4 pts universelle, textile noir</t>
  </si>
  <si>
    <t>E - 4 pts universal, black textile, fitted onto 1 pt suspension</t>
  </si>
  <si>
    <t xml:space="preserve">E - 4 Pkt Kinnriemen universell, Gewebe, schwarz, 1 Pkt montiert </t>
  </si>
  <si>
    <t>E - 4 pts universelle, textile noir, montée en 1 pt</t>
  </si>
  <si>
    <t>Date</t>
  </si>
  <si>
    <t>Updated by / Date</t>
  </si>
  <si>
    <t>Comments</t>
  </si>
  <si>
    <t>Rev 00</t>
  </si>
  <si>
    <t>VA - June 2009</t>
  </si>
  <si>
    <t>Initial version</t>
  </si>
  <si>
    <t>Rev 11</t>
  </si>
  <si>
    <t>VA - Sep 2010</t>
  </si>
  <si>
    <t>Update with additional accessories, removal of Super V-Gard</t>
  </si>
  <si>
    <t>Rev 12</t>
  </si>
  <si>
    <t>VA - Jan 2011</t>
  </si>
  <si>
    <t>2011 price update</t>
  </si>
  <si>
    <t>Rev 16</t>
  </si>
  <si>
    <t>VA - Sep 2011</t>
  </si>
  <si>
    <t>Addition of V-Gard 520 - other minor modifications</t>
  </si>
  <si>
    <t>Rev 19</t>
  </si>
  <si>
    <t>VA - Jan 2012</t>
  </si>
  <si>
    <t>Update with 2012 List Prices, badge holder and other updates</t>
  </si>
  <si>
    <t>Rev 20</t>
  </si>
  <si>
    <t>YM - August 2012</t>
  </si>
  <si>
    <t>Double stickers rectange + curved</t>
  </si>
  <si>
    <t>Rev 21</t>
  </si>
  <si>
    <t>YM - September 2012</t>
  </si>
  <si>
    <t>Removal of Linesman - other minor modifications</t>
  </si>
  <si>
    <t>Rev 22</t>
  </si>
  <si>
    <t>YM - February 2013</t>
  </si>
  <si>
    <t>Addition of V-Gard 200 unvented + new color V-Gard 200
Pair Vinyle Curved Sticker + 1 Vinyle Straight Sticker rear
4 tabs mounted suspension
2 additional chinstraps holes
2 additional chinstraps holes + 4 tabs mounted suspension</t>
  </si>
  <si>
    <t>Rev 23</t>
  </si>
  <si>
    <t>YM - October 2013</t>
  </si>
  <si>
    <t>Front lamp bracket w/o rear retention clip
Curved shape, vinyl (yellow and grey)
Image 2000 Service 4C PROCESS
Removal of Staz-On Leather Suspensions</t>
  </si>
  <si>
    <t>Code</t>
  </si>
  <si>
    <t>GV</t>
  </si>
  <si>
    <t>-</t>
  </si>
  <si>
    <t>000</t>
  </si>
  <si>
    <t>Short Description (English)</t>
  </si>
  <si>
    <t>Full Description (English)</t>
  </si>
  <si>
    <t>Short Description (German)</t>
  </si>
  <si>
    <t>Full Description (German)</t>
  </si>
  <si>
    <t>Short Description (French)</t>
  </si>
  <si>
    <t>Full Description (French)</t>
  </si>
  <si>
    <r>
      <t xml:space="preserve">Dieser Konfigurator erstellt Materialnummern und Listenpreise für MSA V-Gard 930 Industriehelme mit integrierter Überbrille. Benutzen Sie für jede Helmkonfiguration eine neue Datei. Die Optionen bitte ausschließlich über die grünen Drop-Down Auswahlfelder ändern, bitte nicht das Format ändern. Materialnummern und Preise werden automatisch in den orange farbenen Zellen aktualisiert.
</t>
    </r>
    <r>
      <rPr>
        <b/>
        <sz val="12"/>
        <rFont val="Arial"/>
        <family val="2"/>
      </rPr>
      <t>Mindesbestellmenge &amp; Rundungswert: 20 Stück</t>
    </r>
  </si>
  <si>
    <t>Kriterien</t>
  </si>
  <si>
    <t>Optionen</t>
  </si>
  <si>
    <t>Listenpreis</t>
  </si>
  <si>
    <t>Festgelegter Code für Industriehelme</t>
  </si>
  <si>
    <t>Helmschale</t>
  </si>
  <si>
    <t>Farbe</t>
  </si>
  <si>
    <t>Innenausstattung</t>
  </si>
  <si>
    <t xml:space="preserve">Kinnriemen </t>
  </si>
  <si>
    <t>Optionen Innenausstattung</t>
  </si>
  <si>
    <t>Lampenhalterungen &amp; Ausweishalter</t>
  </si>
  <si>
    <t>Aufkleber</t>
  </si>
  <si>
    <t>Logo-Konfigurationscode (3stellig)</t>
  </si>
  <si>
    <t>Manuelle Eingabe in A29 - Code wird von MSA vergeben</t>
  </si>
  <si>
    <t>Kundenspezifische Bedruckung - Zusatzkosten je Druck</t>
  </si>
  <si>
    <t>Bedruckung Vorderseite</t>
  </si>
  <si>
    <t>Bedruckung linke Helmseite</t>
  </si>
  <si>
    <t>Bedruckung rechte Helmseite</t>
  </si>
  <si>
    <t>Bedruckung  Rückseite</t>
  </si>
  <si>
    <t>Einrichtungsgebühr nur für Logo-Helme - Netto Preis, kein Rabatt möglich - Materialnummer ZG060001</t>
  </si>
  <si>
    <r>
      <t xml:space="preserve">Nur bei Erstbestellung: Anzahl Druckplatten </t>
    </r>
    <r>
      <rPr>
        <sz val="12"/>
        <rFont val="Arial"/>
        <family val="2"/>
      </rPr>
      <t>(entspricht Anzahl Farben)</t>
    </r>
  </si>
  <si>
    <t>Gebühren für Druckplatten</t>
  </si>
  <si>
    <t>Anzahl Druckplatten = Anzahl der Farben im Logo/Text</t>
  </si>
  <si>
    <t>Erstellung Druckplatten</t>
  </si>
  <si>
    <t>Preis für Druckplatten (nur bei Erstbestellungen, Netto-Preis, kein Rabatt möglich) - Materialnummer 10114946</t>
  </si>
  <si>
    <t>Bestellnr</t>
  </si>
  <si>
    <t>Lichtbogen-Ohrenklappen angebracht</t>
  </si>
  <si>
    <t>Grüne Sektion bitte nur ausfüllen wenn eine Helmbedruckung gewünscht ist: 
Mindesbestellmenge &amp; Rundungswert für Logohelme: 12 Stück.</t>
  </si>
  <si>
    <r>
      <t xml:space="preserve">Nur bei Erstbestellung: Anzahl Druckplatten </t>
    </r>
    <r>
      <rPr>
        <sz val="10"/>
        <rFont val="Arial"/>
        <family val="2"/>
      </rPr>
      <t>(entspricht Anzahl Farben)</t>
    </r>
  </si>
  <si>
    <t>, logo 4 colors</t>
  </si>
  <si>
    <t>, logo 4 Farben</t>
  </si>
  <si>
    <t xml:space="preserve">F - 4 pts chinstraps + chincup mounted </t>
  </si>
  <si>
    <t>F - 4 Pkt Kinnriemen universell &amp; Kinntasche, am Helm montiert</t>
  </si>
  <si>
    <t>F -  4 pts universelle montée et avec mentonnière</t>
  </si>
  <si>
    <t xml:space="preserve">F - 4 pts universal with chin cup, fitted to the shells </t>
  </si>
  <si>
    <t>F - 4 Punkt Kinnriemen universell &amp; Kinntasche, am Helm montiert</t>
  </si>
  <si>
    <t>F - 4 pts universelle, montée et avec mentonnière</t>
  </si>
  <si>
    <t>0 - No chinstrap</t>
  </si>
  <si>
    <t>LP2021
[EUR]</t>
  </si>
  <si>
    <t>LP 2021
[EUR]</t>
  </si>
  <si>
    <t>White</t>
  </si>
  <si>
    <t xml:space="preserve"> weiß</t>
  </si>
  <si>
    <t xml:space="preserve"> blanc</t>
  </si>
  <si>
    <t>Yellow</t>
  </si>
  <si>
    <t xml:space="preserve"> gelb</t>
  </si>
  <si>
    <t xml:space="preserve"> jaune</t>
  </si>
  <si>
    <t>Red</t>
  </si>
  <si>
    <t xml:space="preserve"> rot</t>
  </si>
  <si>
    <t xml:space="preserve"> rouge</t>
  </si>
  <si>
    <t>Green</t>
  </si>
  <si>
    <t xml:space="preserve"> grün</t>
  </si>
  <si>
    <t xml:space="preserve"> vert</t>
  </si>
  <si>
    <t>Blue</t>
  </si>
  <si>
    <t xml:space="preserve"> blau</t>
  </si>
  <si>
    <t xml:space="preserve"> bleu</t>
  </si>
  <si>
    <t>Orange</t>
  </si>
  <si>
    <t xml:space="preserve"> orange</t>
  </si>
  <si>
    <t xml:space="preserve"> FTIIII w/foam</t>
  </si>
  <si>
    <t xml:space="preserve"> FTIIII Premium</t>
  </si>
  <si>
    <t xml:space="preserve"> FTIII mousse</t>
  </si>
  <si>
    <t xml:space="preserve"> 4 pts chinstrap + chin cup fitted</t>
  </si>
  <si>
    <t xml:space="preserve"> 4P-Kinnriemen &amp; Kinntasche montiert</t>
  </si>
  <si>
    <t xml:space="preserve"> jugulaire 4 points montée + mentonnière montée</t>
  </si>
  <si>
    <t xml:space="preserve"> suspensions completely fitted</t>
  </si>
  <si>
    <t xml:space="preserve"> Innenausstattung komplett montiert</t>
  </si>
  <si>
    <t xml:space="preserve"> coiffe montée complétement</t>
  </si>
  <si>
    <t xml:space="preserve"> badge holder/lamp holder</t>
  </si>
  <si>
    <t xml:space="preserve"> Ausweishalter</t>
  </si>
  <si>
    <t xml:space="preserve"> porte-badge/lampe</t>
  </si>
  <si>
    <t xml:space="preserve"> grey stickers non fitted</t>
  </si>
  <si>
    <t xml:space="preserve"> 5St GRAUE Aufkleber beigelegt</t>
  </si>
  <si>
    <t xml:space="preserve"> stickers gris non posés</t>
  </si>
  <si>
    <t xml:space="preserve"> red stickers non fitted</t>
  </si>
  <si>
    <t xml:space="preserve"> 5St ROTE Aufkleber beigelegt</t>
  </si>
  <si>
    <t xml:space="preserve"> stickers rouges non posés</t>
  </si>
  <si>
    <t xml:space="preserve"> grey stickers fitted</t>
  </si>
  <si>
    <t xml:space="preserve"> 5St GRAUE Aufkleber angebracht</t>
  </si>
  <si>
    <t xml:space="preserve"> stickers gris  posés</t>
  </si>
  <si>
    <t xml:space="preserve"> red stickers  fitted</t>
  </si>
  <si>
    <t xml:space="preserve"> 5St ROTE Aufkleber angebracht</t>
  </si>
  <si>
    <t xml:space="preserve"> stickers rouges posés</t>
  </si>
  <si>
    <t xml:space="preserve"> logo 1 color</t>
  </si>
  <si>
    <t xml:space="preserve"> logo 1 Farbe</t>
  </si>
  <si>
    <t xml:space="preserve"> logo 1 couleur</t>
  </si>
  <si>
    <t xml:space="preserve"> logo 2 colors</t>
  </si>
  <si>
    <t xml:space="preserve"> logo 2 Farben</t>
  </si>
  <si>
    <t xml:space="preserve"> logo 2 couleurs</t>
  </si>
  <si>
    <t xml:space="preserve"> logo 3 colors</t>
  </si>
  <si>
    <t xml:space="preserve"> logo 3 Farben</t>
  </si>
  <si>
    <t xml:space="preserve"> logo 3 couleurs</t>
  </si>
  <si>
    <t xml:space="preserve"> logo 4 colors</t>
  </si>
  <si>
    <t xml:space="preserve"> logo 4 Farben</t>
  </si>
  <si>
    <t xml:space="preserve"> logo 4 couleurs</t>
  </si>
  <si>
    <t xml:space="preserve"> logo 4 colors Image 2000</t>
  </si>
  <si>
    <t xml:space="preserve"> logo 4 Farben Image 2000</t>
  </si>
  <si>
    <t xml:space="preserve"> logo 4 couleurs quadri</t>
  </si>
  <si>
    <t>LP 2021
[EUR]
Nordic</t>
  </si>
  <si>
    <t>LP 2021
[CHF]</t>
  </si>
  <si>
    <t>LP 2021
[GBP]</t>
  </si>
  <si>
    <t>V-Gard 930 Industrie-Helme
Konfigurator 2021 - Europe</t>
  </si>
  <si>
    <t>Listenpreis 2021 (Europa)</t>
  </si>
  <si>
    <t>Helmkonfiguration - Listenpreis 2021 (Europa)</t>
  </si>
  <si>
    <t>Price increase 2021</t>
  </si>
  <si>
    <r>
      <rPr>
        <b/>
        <sz val="20"/>
        <color rgb="FF00B050"/>
        <rFont val="Arial"/>
        <family val="2"/>
      </rPr>
      <t>V-Gard 950 Class 2</t>
    </r>
    <r>
      <rPr>
        <b/>
        <sz val="20"/>
        <rFont val="Arial"/>
        <family val="2"/>
      </rPr>
      <t xml:space="preserve"> Industrie-Helme
Konfigurator 2021 - Europa</t>
    </r>
  </si>
  <si>
    <r>
      <t xml:space="preserve">Dieser Konfigurator erstellt Materialnummern und Listenpreise für MSA </t>
    </r>
    <r>
      <rPr>
        <b/>
        <sz val="12"/>
        <color rgb="FF00B050"/>
        <rFont val="Arial"/>
        <family val="2"/>
      </rPr>
      <t>V-Gard 950 Class 2</t>
    </r>
    <r>
      <rPr>
        <b/>
        <sz val="12"/>
        <rFont val="Arial"/>
        <family val="2"/>
      </rPr>
      <t xml:space="preserve"> </t>
    </r>
    <r>
      <rPr>
        <sz val="12"/>
        <rFont val="Arial"/>
        <family val="2"/>
      </rPr>
      <t xml:space="preserve">Industriehelme mit integriertem Visier. Benutzen Sie für jede Helmkonfiguration eine neue Datei. Die Optionen bitte ausschließlich über die grünen Drop-Down Auswahlfelder ändern, bitte nicht das Format ändern. Materialnummern und Preise werden automatisch in den orange farbenden Zellen aktualisiert.
</t>
    </r>
    <r>
      <rPr>
        <b/>
        <sz val="12"/>
        <rFont val="Arial"/>
        <family val="2"/>
      </rPr>
      <t>Mindesbestellmenge &amp; Rundungswert: 12 Stück
Mindesbestellmenge &amp; Rundungswert für Logohelme: 12 Stück</t>
    </r>
  </si>
  <si>
    <t>A- GS-ET-29 class 2 visor (MANDATORY)</t>
  </si>
  <si>
    <t>Class 2 Visor</t>
  </si>
  <si>
    <t>I - Class 2 Extended arc Flash ear flap fitted (MANDATORY)</t>
  </si>
  <si>
    <t>I</t>
  </si>
  <si>
    <t>Class2visor_DE_950</t>
  </si>
  <si>
    <t>Class2visor_EN_950</t>
  </si>
  <si>
    <t>Class2visor_FR_950</t>
  </si>
  <si>
    <t>Label_GB_950</t>
  </si>
  <si>
    <t>Label_DE_950</t>
  </si>
  <si>
    <t>Label_FR_950</t>
  </si>
  <si>
    <t>0 - Kein Augenschutz</t>
  </si>
  <si>
    <t>new option</t>
  </si>
  <si>
    <t>C - EAN label code</t>
  </si>
  <si>
    <t>C - EAN Etikettencode</t>
  </si>
  <si>
    <t>C - EAN étiquette code</t>
  </si>
  <si>
    <t>Etikettencode</t>
  </si>
  <si>
    <t>sum of shell + class_2 visor + ear flaps</t>
  </si>
  <si>
    <t>we don't use it anymore</t>
  </si>
  <si>
    <t>A - Innenausstattung komplett montiert (MANDATORY)</t>
  </si>
  <si>
    <t>A - Coiffe montée sur 6 points (MANDATORY)</t>
  </si>
  <si>
    <t>Shell_IT_950</t>
  </si>
  <si>
    <t>LP 2021
[EUR] ITALY</t>
  </si>
  <si>
    <t>LP2021
[EUR] ITALY</t>
  </si>
  <si>
    <t>A - Innenausstattung komplett montiert</t>
  </si>
  <si>
    <t>A - Coiffe montée sur 6 points (standard)</t>
  </si>
  <si>
    <t xml:space="preserve">0 - Keine </t>
  </si>
  <si>
    <t xml:space="preserve">G - Arc Flash Ear-Flaps fitted </t>
  </si>
  <si>
    <t>G - Lichtbogen-Ohrenklappen angebracht</t>
  </si>
  <si>
    <t>G - Protections Textiles latérales "anti-arc" montées</t>
  </si>
  <si>
    <t xml:space="preserve"> ArcFlash EarFlaps fitted</t>
  </si>
  <si>
    <t xml:space="preserve"> Lichtbogen-Ohrenklappen angebracht</t>
  </si>
  <si>
    <t xml:space="preserve"> protections textiles latérales anti-arc montées</t>
  </si>
  <si>
    <t>V-Gard 950 Industrie-Helme
Konfigurator 2021 - Europa</t>
  </si>
  <si>
    <r>
      <t xml:space="preserve">Dieser Konfigurator erstellt Materialnummern und Listenpreise für MSA V-Gard 950 Industriehelme mit integriertem Visier. Benutzen Sie für jede Helmkonfiguration eine neue Datei. Die Optionen bitte ausschließlich über die grünen Drop-Down Auswahlfelder ändern, bitte nicht das Format ändern. Materialnummern und Preise werden automatisch in den orange farbenden Zellen aktualisiert.
</t>
    </r>
    <r>
      <rPr>
        <b/>
        <sz val="12"/>
        <rFont val="Arial"/>
        <family val="2"/>
      </rPr>
      <t>Mindesbestellmenge &amp; Rundungswert: 12 Stück
Mindesbestellmenge &amp; Rundungswert für Logohelme: 12 Stück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</si>
</sst>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 &quot;€&quot;_-;\-* #,##0.00\ &quot;€&quot;_-;_-* &quot;-&quot;??\ &quot;€&quot;_-;_-@_-"/>
    <numFmt numFmtId="165" formatCode="_(&quot;$&quot;* #,##0.00_);_(&quot;$&quot;* \(#,##0.00\);_(&quot;$&quot;* &quot;-&quot;??_);_(@_)"/>
    <numFmt numFmtId="166" formatCode="_(* #,##0.00_);_(* \(#,##0.00\);_(* &quot;-&quot;??_);_(@_)"/>
    <numFmt numFmtId="167" formatCode="_-* #,##0.00\ _€_-;\-* #,##0.00\ _€_-;_-* &quot;-&quot;??\ _€_-;_-@_-"/>
    <numFmt numFmtId="168" formatCode="_ * #,##0.00_ ;_ * \-#,##0.00_ ;_ * &quot;-&quot;??_ ;_ @_ "/>
    <numFmt numFmtId="169" formatCode="_ &quot;SFr.&quot;\ * #,##0.00_ ;_ &quot;SFr.&quot;\ * \-#,##0.00_ ;_ &quot;SFr.&quot;\ * &quot;-&quot;??_ ;_ @_ "/>
    <numFmt numFmtId="170" formatCode="_-* #,##0.00\ [$€]_-;\-* #,##0.00\ [$€]_-;_-* &quot;-&quot;??\ [$€]_-;_-@_-"/>
    <numFmt numFmtId="171" formatCode="0.0%"/>
    <numFmt numFmtId="172" formatCode="dd/mm/yy"/>
    <numFmt numFmtId="173" formatCode="#,##0.00\ [$EUR]"/>
  </numFmts>
  <fonts count="80">
    <font>
      <sz val="10"/>
      <name val="Arial"/>
    </font>
    <font>
      <sz val="11"/>
      <color theme="1"/>
      <name val="Calibri"/>
      <family val="2"/>
      <scheme val="minor"/>
    </font>
    <font>
      <b/>
      <sz val="10"/>
      <name val="Arial"/>
      <family val="2"/>
    </font>
    <font>
      <sz val="10"/>
      <name val="Arial"/>
      <family val="2"/>
    </font>
    <font>
      <sz val="11"/>
      <name val="Arial"/>
      <family val="2"/>
    </font>
    <font>
      <sz val="11"/>
      <color theme="1"/>
      <name val="Calibri"/>
      <family val="2"/>
      <scheme val="minor"/>
    </font>
    <font>
      <sz val="10"/>
      <color theme="1"/>
      <name val="Arial"/>
      <family val="2"/>
    </font>
    <font>
      <b/>
      <sz val="10"/>
      <color theme="1"/>
      <name val="Arial"/>
      <family val="2"/>
    </font>
    <font>
      <sz val="15"/>
      <color rgb="FFFF0000"/>
      <name val="Arial"/>
      <family val="2"/>
    </font>
    <font>
      <sz val="10"/>
      <color rgb="FFFF0000"/>
      <name val="Arial"/>
      <family val="2"/>
    </font>
    <font>
      <b/>
      <sz val="12"/>
      <color theme="0"/>
      <name val="Arial"/>
      <family val="2"/>
    </font>
    <font>
      <sz val="10"/>
      <name val="Arial"/>
      <family val="2"/>
    </font>
    <font>
      <sz val="11"/>
      <color indexed="8"/>
      <name val="Calibri"/>
      <family val="2"/>
    </font>
    <font>
      <sz val="11"/>
      <color indexed="9"/>
      <name val="Calibri"/>
      <family val="2"/>
    </font>
    <font>
      <sz val="11"/>
      <color indexed="37"/>
      <name val="Calibri"/>
      <family val="2"/>
    </font>
    <font>
      <b/>
      <sz val="11"/>
      <color indexed="52"/>
      <name val="Calibri"/>
      <family val="2"/>
    </font>
    <font>
      <sz val="11"/>
      <color indexed="17"/>
      <name val="Calibri"/>
      <family val="2"/>
    </font>
    <font>
      <b/>
      <sz val="11"/>
      <color indexed="17"/>
      <name val="Calibri"/>
      <family val="2"/>
    </font>
    <font>
      <b/>
      <sz val="11"/>
      <color indexed="9"/>
      <name val="Calibri"/>
      <family val="2"/>
    </font>
    <font>
      <sz val="10"/>
      <name val="Arial"/>
      <family val="2"/>
      <charset val="238"/>
    </font>
    <font>
      <sz val="11"/>
      <color indexed="20"/>
      <name val="Calibri"/>
      <family val="2"/>
    </font>
    <font>
      <b/>
      <sz val="11"/>
      <color indexed="8"/>
      <name val="Calibri"/>
      <family val="2"/>
    </font>
    <font>
      <i/>
      <sz val="11"/>
      <color theme="1"/>
      <name val="Calibri"/>
      <family val="2"/>
      <scheme val="minor"/>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48"/>
      <name val="Calibri"/>
      <family val="2"/>
    </font>
    <font>
      <sz val="11"/>
      <color indexed="52"/>
      <name val="Calibri"/>
      <family val="2"/>
    </font>
    <font>
      <sz val="10"/>
      <name val="Arial"/>
      <family val="2"/>
      <charset val="204"/>
    </font>
    <font>
      <sz val="8"/>
      <name val="Arial"/>
      <family val="2"/>
    </font>
    <font>
      <sz val="11"/>
      <color theme="1"/>
      <name val="Calibri"/>
      <family val="2"/>
      <charset val="238"/>
      <scheme val="minor"/>
    </font>
    <font>
      <sz val="11"/>
      <color theme="1"/>
      <name val="Calibri"/>
      <family val="2"/>
      <charset val="204"/>
      <scheme val="minor"/>
    </font>
    <font>
      <sz val="11"/>
      <color theme="1"/>
      <name val="Czcionka tekstu podstawowego"/>
      <family val="2"/>
      <charset val="238"/>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8"/>
      <color indexed="62"/>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sz val="11"/>
      <color indexed="10"/>
      <name val="Calibri"/>
      <family val="2"/>
    </font>
    <font>
      <sz val="11"/>
      <color indexed="14"/>
      <name val="Calibri"/>
      <family val="2"/>
    </font>
    <font>
      <b/>
      <sz val="18"/>
      <color theme="1"/>
      <name val="Arial"/>
      <family val="2"/>
    </font>
    <font>
      <sz val="9"/>
      <color indexed="81"/>
      <name val="Tahoma"/>
      <family val="2"/>
    </font>
    <font>
      <b/>
      <sz val="9"/>
      <color indexed="81"/>
      <name val="Tahoma"/>
      <family val="2"/>
    </font>
    <font>
      <b/>
      <sz val="20"/>
      <color theme="1"/>
      <name val="Arial"/>
      <family val="2"/>
    </font>
    <font>
      <b/>
      <sz val="20"/>
      <color theme="0"/>
      <name val="Arial"/>
      <family val="2"/>
    </font>
    <font>
      <b/>
      <sz val="10"/>
      <color rgb="FFFF0000"/>
      <name val="Arial"/>
      <family val="2"/>
    </font>
    <font>
      <b/>
      <sz val="20"/>
      <name val="Arial"/>
      <family val="2"/>
    </font>
    <font>
      <b/>
      <sz val="16"/>
      <name val="Arial"/>
      <family val="2"/>
    </font>
    <font>
      <sz val="12"/>
      <name val="Arial"/>
      <family val="2"/>
    </font>
    <font>
      <b/>
      <sz val="12"/>
      <name val="Arial"/>
      <family val="2"/>
    </font>
    <font>
      <sz val="10"/>
      <color theme="0"/>
      <name val="Arial"/>
      <family val="2"/>
    </font>
    <font>
      <sz val="10"/>
      <color indexed="10"/>
      <name val="Arial"/>
      <family val="2"/>
    </font>
    <font>
      <b/>
      <sz val="10"/>
      <color theme="0"/>
      <name val="Arial"/>
      <family val="2"/>
    </font>
    <font>
      <b/>
      <sz val="14"/>
      <color indexed="10"/>
      <name val="Arial"/>
      <family val="2"/>
    </font>
    <font>
      <b/>
      <sz val="14"/>
      <name val="Arial"/>
      <family val="2"/>
    </font>
    <font>
      <sz val="14"/>
      <name val="Arial"/>
      <family val="2"/>
    </font>
    <font>
      <sz val="11"/>
      <color indexed="81"/>
      <name val="Tahoma"/>
      <family val="2"/>
    </font>
    <font>
      <b/>
      <sz val="12"/>
      <color indexed="81"/>
      <name val="Arial"/>
      <family val="2"/>
    </font>
    <font>
      <sz val="12"/>
      <color indexed="81"/>
      <name val="Arial"/>
      <family val="2"/>
    </font>
    <font>
      <b/>
      <sz val="11"/>
      <color indexed="81"/>
      <name val="Tahoma"/>
      <family val="2"/>
    </font>
    <font>
      <sz val="12"/>
      <color theme="0"/>
      <name val="Arial"/>
      <family val="2"/>
    </font>
    <font>
      <b/>
      <sz val="12"/>
      <color indexed="10"/>
      <name val="Arial"/>
      <family val="2"/>
    </font>
    <font>
      <b/>
      <sz val="11"/>
      <color indexed="81"/>
      <name val="Arial"/>
      <family val="2"/>
    </font>
    <font>
      <sz val="11"/>
      <color indexed="81"/>
      <name val="Arial"/>
      <family val="2"/>
    </font>
    <font>
      <b/>
      <sz val="18"/>
      <color rgb="FFFF0000"/>
      <name val="Arial"/>
      <family val="2"/>
    </font>
    <font>
      <b/>
      <sz val="14"/>
      <color rgb="FFFF0000"/>
      <name val="Arial"/>
      <family val="2"/>
    </font>
    <font>
      <b/>
      <sz val="11"/>
      <color theme="0"/>
      <name val="Arial"/>
      <family val="2"/>
    </font>
    <font>
      <sz val="8"/>
      <color theme="1"/>
      <name val="Arial"/>
      <family val="2"/>
    </font>
    <font>
      <b/>
      <sz val="17"/>
      <color rgb="FFFF0000"/>
      <name val="Arial"/>
      <family val="2"/>
    </font>
    <font>
      <b/>
      <sz val="20"/>
      <color rgb="FF00B050"/>
      <name val="Arial"/>
      <family val="2"/>
    </font>
    <font>
      <b/>
      <sz val="12"/>
      <color rgb="FF00B050"/>
      <name val="Arial"/>
      <family val="2"/>
    </font>
  </fonts>
  <fills count="73">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00B05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26"/>
      </patternFill>
    </fill>
    <fill>
      <patternFill patternType="solid">
        <fgColor indexed="22"/>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0000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60"/>
      </patternFill>
    </fill>
    <fill>
      <patternFill patternType="solid">
        <fgColor indexed="43"/>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3"/>
      </patternFill>
    </fill>
    <fill>
      <patternFill patternType="solid">
        <fgColor indexed="9"/>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theme="0" tint="-0.249977111117893"/>
        <bgColor indexed="64"/>
      </patternFill>
    </fill>
    <fill>
      <patternFill patternType="solid">
        <fgColor theme="0"/>
        <bgColor indexed="64"/>
      </patternFill>
    </fill>
    <fill>
      <patternFill patternType="solid">
        <fgColor indexed="42"/>
        <bgColor indexed="64"/>
      </patternFill>
    </fill>
    <fill>
      <patternFill patternType="solid">
        <fgColor theme="9"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52"/>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theme="9"/>
      </left>
      <right/>
      <top style="thick">
        <color theme="9"/>
      </top>
      <bottom style="thick">
        <color theme="9"/>
      </bottom>
      <diagonal/>
    </border>
    <border>
      <left/>
      <right/>
      <top style="thick">
        <color theme="9"/>
      </top>
      <bottom style="thick">
        <color theme="9"/>
      </bottom>
      <diagonal/>
    </border>
    <border>
      <left/>
      <right style="thick">
        <color theme="9"/>
      </right>
      <top style="thick">
        <color theme="9"/>
      </top>
      <bottom style="thick">
        <color theme="9"/>
      </bottom>
      <diagonal/>
    </border>
    <border>
      <left/>
      <right/>
      <top/>
      <bottom style="thin">
        <color indexed="64"/>
      </bottom>
      <diagonal/>
    </border>
    <border>
      <left style="thick">
        <color indexed="10"/>
      </left>
      <right/>
      <top/>
      <bottom style="thick">
        <color indexed="10"/>
      </bottom>
      <diagonal/>
    </border>
    <border>
      <left/>
      <right style="thick">
        <color indexed="10"/>
      </right>
      <top/>
      <bottom style="thick">
        <color indexed="10"/>
      </bottom>
      <diagonal/>
    </border>
    <border>
      <left style="thick">
        <color indexed="10"/>
      </left>
      <right/>
      <top/>
      <bottom/>
      <diagonal/>
    </border>
    <border>
      <left/>
      <right style="thick">
        <color indexed="10"/>
      </right>
      <top/>
      <bottom/>
      <diagonal/>
    </border>
    <border>
      <left style="thick">
        <color indexed="10"/>
      </left>
      <right/>
      <top style="thick">
        <color indexed="10"/>
      </top>
      <bottom style="thick">
        <color indexed="10"/>
      </bottom>
      <diagonal/>
    </border>
    <border>
      <left/>
      <right style="thick">
        <color indexed="10"/>
      </right>
      <top style="thick">
        <color indexed="10"/>
      </top>
      <bottom style="thick">
        <color indexed="10"/>
      </bottom>
      <diagonal/>
    </border>
    <border>
      <left style="thick">
        <color indexed="10"/>
      </left>
      <right/>
      <top style="thick">
        <color indexed="10"/>
      </top>
      <bottom/>
      <diagonal/>
    </border>
    <border>
      <left/>
      <right style="thick">
        <color indexed="10"/>
      </right>
      <top style="thick">
        <color indexed="10"/>
      </top>
      <bottom/>
      <diagonal/>
    </border>
  </borders>
  <cellStyleXfs count="264">
    <xf numFmtId="0" fontId="0" fillId="0" borderId="0"/>
    <xf numFmtId="0" fontId="3" fillId="0" borderId="0"/>
    <xf numFmtId="0" fontId="3" fillId="0" borderId="0"/>
    <xf numFmtId="0" fontId="5" fillId="0" borderId="0"/>
    <xf numFmtId="9" fontId="5"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0" fontId="3" fillId="0" borderId="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2" fillId="28" borderId="0" applyNumberFormat="0" applyBorder="0" applyAlignment="0" applyProtection="0"/>
    <xf numFmtId="0" fontId="12" fillId="36" borderId="0" applyNumberFormat="0" applyBorder="0" applyAlignment="0" applyProtection="0"/>
    <xf numFmtId="0" fontId="13" fillId="29"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2" fillId="40" borderId="0" applyNumberFormat="0" applyBorder="0" applyAlignment="0" applyProtection="0"/>
    <xf numFmtId="0" fontId="12" fillId="41"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2" fillId="44" borderId="2" applyNumberFormat="0" applyFont="0" applyAlignment="0" applyProtection="0"/>
    <xf numFmtId="0" fontId="14" fillId="40" borderId="0" applyNumberFormat="0" applyBorder="0" applyAlignment="0" applyProtection="0"/>
    <xf numFmtId="0" fontId="15" fillId="45" borderId="3" applyNumberFormat="0" applyAlignment="0" applyProtection="0"/>
    <xf numFmtId="0" fontId="16" fillId="12" borderId="0" applyNumberFormat="0" applyBorder="0" applyAlignment="0" applyProtection="0"/>
    <xf numFmtId="0" fontId="17" fillId="46" borderId="4" applyNumberFormat="0" applyAlignment="0" applyProtection="0"/>
    <xf numFmtId="0" fontId="18" fillId="37" borderId="5" applyNumberFormat="0" applyAlignment="0" applyProtection="0"/>
    <xf numFmtId="0" fontId="2" fillId="0" borderId="1">
      <alignment horizontal="left" wrapText="1"/>
    </xf>
    <xf numFmtId="168" fontId="4"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9" fillId="0" borderId="0" applyFont="0" applyFill="0" applyBorder="0" applyAlignment="0" applyProtection="0"/>
    <xf numFmtId="165" fontId="1" fillId="0" borderId="0" applyFont="0" applyFill="0" applyBorder="0" applyAlignment="0" applyProtection="0"/>
    <xf numFmtId="169" fontId="4" fillId="0" borderId="0" applyFont="0" applyFill="0" applyBorder="0" applyAlignment="0" applyProtection="0"/>
    <xf numFmtId="0" fontId="20" fillId="11"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2" fillId="50" borderId="0">
      <alignment horizontal="left"/>
    </xf>
    <xf numFmtId="170" fontId="19"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3"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54" borderId="0" applyNumberFormat="0" applyBorder="0" applyAlignment="0" applyProtection="0"/>
    <xf numFmtId="0" fontId="23" fillId="0" borderId="0" applyNumberFormat="0" applyFill="0" applyBorder="0" applyAlignment="0" applyProtection="0"/>
    <xf numFmtId="0" fontId="12" fillId="33" borderId="0" applyNumberFormat="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27" fillId="15" borderId="3" applyNumberFormat="0" applyAlignment="0" applyProtection="0"/>
    <xf numFmtId="0" fontId="28" fillId="41" borderId="4" applyNumberFormat="0" applyAlignment="0" applyProtection="0"/>
    <xf numFmtId="167" fontId="3" fillId="0" borderId="0" applyFont="0" applyFill="0" applyBorder="0" applyAlignment="0" applyProtection="0"/>
    <xf numFmtId="0" fontId="18" fillId="55" borderId="5" applyNumberFormat="0" applyAlignment="0" applyProtection="0"/>
    <xf numFmtId="0" fontId="29" fillId="0" borderId="9" applyNumberFormat="0" applyFill="0" applyAlignment="0" applyProtection="0"/>
    <xf numFmtId="0" fontId="30" fillId="0" borderId="0"/>
    <xf numFmtId="0" fontId="30" fillId="0" borderId="0"/>
    <xf numFmtId="0" fontId="16" fillId="0" borderId="10" applyNumberFormat="0" applyFill="0" applyAlignment="0" applyProtection="0"/>
    <xf numFmtId="167" fontId="3" fillId="0" borderId="0" applyFont="0" applyFill="0" applyBorder="0" applyAlignment="0" applyProtection="0"/>
    <xf numFmtId="164" fontId="3" fillId="0" borderId="0" applyFont="0" applyFill="0" applyBorder="0" applyAlignment="0" applyProtection="0"/>
    <xf numFmtId="0" fontId="16" fillId="41" borderId="0" applyNumberFormat="0" applyBorder="0" applyAlignment="0" applyProtection="0"/>
    <xf numFmtId="0" fontId="30" fillId="0" borderId="0"/>
    <xf numFmtId="0" fontId="1" fillId="0" borderId="0"/>
    <xf numFmtId="0" fontId="1" fillId="0" borderId="0"/>
    <xf numFmtId="0" fontId="31" fillId="56" borderId="0"/>
    <xf numFmtId="0" fontId="31" fillId="56" borderId="0"/>
    <xf numFmtId="0" fontId="31" fillId="56" borderId="0"/>
    <xf numFmtId="0" fontId="3" fillId="0" borderId="0"/>
    <xf numFmtId="0" fontId="19" fillId="0" borderId="0"/>
    <xf numFmtId="0" fontId="30" fillId="0" borderId="0"/>
    <xf numFmtId="0" fontId="32" fillId="0" borderId="0"/>
    <xf numFmtId="0" fontId="32" fillId="0" borderId="0"/>
    <xf numFmtId="0" fontId="3" fillId="0" borderId="0"/>
    <xf numFmtId="0" fontId="32" fillId="0" borderId="0"/>
    <xf numFmtId="0" fontId="1" fillId="0" borderId="0"/>
    <xf numFmtId="0" fontId="3" fillId="0" borderId="0"/>
    <xf numFmtId="0" fontId="1" fillId="0" borderId="0"/>
    <xf numFmtId="0" fontId="33" fillId="0" borderId="0"/>
    <xf numFmtId="0" fontId="33" fillId="0" borderId="0"/>
    <xf numFmtId="0" fontId="33" fillId="0" borderId="0"/>
    <xf numFmtId="0" fontId="1" fillId="0" borderId="0"/>
    <xf numFmtId="0" fontId="4" fillId="0" borderId="0"/>
    <xf numFmtId="0" fontId="33" fillId="0" borderId="0"/>
    <xf numFmtId="0" fontId="33" fillId="0" borderId="0"/>
    <xf numFmtId="0" fontId="33" fillId="0" borderId="0"/>
    <xf numFmtId="0" fontId="4" fillId="0" borderId="0"/>
    <xf numFmtId="0" fontId="33" fillId="0" borderId="0"/>
    <xf numFmtId="0" fontId="6" fillId="0" borderId="0"/>
    <xf numFmtId="0" fontId="3" fillId="0" borderId="0"/>
    <xf numFmtId="0" fontId="19" fillId="0" borderId="0"/>
    <xf numFmtId="0" fontId="19" fillId="0" borderId="0"/>
    <xf numFmtId="0" fontId="34" fillId="0" borderId="0"/>
    <xf numFmtId="0" fontId="31" fillId="40" borderId="4" applyNumberFormat="0" applyFont="0" applyAlignment="0" applyProtection="0"/>
    <xf numFmtId="0" fontId="35" fillId="46" borderId="11" applyNumberFormat="0" applyAlignment="0" applyProtection="0"/>
    <xf numFmtId="9" fontId="3"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6" fillId="0" borderId="0" applyNumberFormat="0" applyFill="0" applyBorder="0" applyAlignment="0" applyProtection="0"/>
    <xf numFmtId="0" fontId="37" fillId="0" borderId="12" applyNumberFormat="0" applyFill="0" applyAlignment="0" applyProtection="0"/>
    <xf numFmtId="0" fontId="38" fillId="0" borderId="13" applyNumberFormat="0" applyFill="0" applyAlignment="0" applyProtection="0"/>
    <xf numFmtId="0" fontId="39" fillId="0" borderId="14" applyNumberFormat="0" applyFill="0" applyAlignment="0" applyProtection="0"/>
    <xf numFmtId="0" fontId="39" fillId="0" borderId="0" applyNumberFormat="0" applyFill="0" applyBorder="0" applyAlignment="0" applyProtection="0"/>
    <xf numFmtId="4" fontId="31" fillId="57" borderId="4" applyNumberFormat="0" applyProtection="0">
      <alignment vertical="center"/>
    </xf>
    <xf numFmtId="4" fontId="40" fillId="2" borderId="4" applyNumberFormat="0" applyProtection="0">
      <alignment vertical="center"/>
    </xf>
    <xf numFmtId="4" fontId="31" fillId="2" borderId="4" applyNumberFormat="0" applyProtection="0">
      <alignment horizontal="left" vertical="center" indent="1"/>
    </xf>
    <xf numFmtId="0" fontId="41" fillId="57" borderId="15" applyNumberFormat="0" applyProtection="0">
      <alignment horizontal="left" vertical="top" indent="1"/>
    </xf>
    <xf numFmtId="4" fontId="31" fillId="22" borderId="4" applyNumberFormat="0" applyProtection="0">
      <alignment horizontal="left" vertical="center" indent="1"/>
    </xf>
    <xf numFmtId="4" fontId="31" fillId="11" borderId="4" applyNumberFormat="0" applyProtection="0">
      <alignment horizontal="right" vertical="center"/>
    </xf>
    <xf numFmtId="4" fontId="31" fillId="58" borderId="4" applyNumberFormat="0" applyProtection="0">
      <alignment horizontal="right" vertical="center"/>
    </xf>
    <xf numFmtId="4" fontId="31" fillId="52" borderId="16" applyNumberFormat="0" applyProtection="0">
      <alignment horizontal="right" vertical="center"/>
    </xf>
    <xf numFmtId="4" fontId="31" fillId="19" borderId="4" applyNumberFormat="0" applyProtection="0">
      <alignment horizontal="right" vertical="center"/>
    </xf>
    <xf numFmtId="4" fontId="31" fillId="23" borderId="4" applyNumberFormat="0" applyProtection="0">
      <alignment horizontal="right" vertical="center"/>
    </xf>
    <xf numFmtId="4" fontId="31" fillId="54" borderId="4" applyNumberFormat="0" applyProtection="0">
      <alignment horizontal="right" vertical="center"/>
    </xf>
    <xf numFmtId="4" fontId="31" fillId="53" borderId="4" applyNumberFormat="0" applyProtection="0">
      <alignment horizontal="right" vertical="center"/>
    </xf>
    <xf numFmtId="4" fontId="31" fillId="59" borderId="4" applyNumberFormat="0" applyProtection="0">
      <alignment horizontal="right" vertical="center"/>
    </xf>
    <xf numFmtId="4" fontId="31" fillId="18" borderId="4" applyNumberFormat="0" applyProtection="0">
      <alignment horizontal="right" vertical="center"/>
    </xf>
    <xf numFmtId="4" fontId="31" fillId="60" borderId="16" applyNumberFormat="0" applyProtection="0">
      <alignment horizontal="left" vertical="center" indent="1"/>
    </xf>
    <xf numFmtId="4" fontId="3" fillId="61" borderId="16" applyNumberFormat="0" applyProtection="0">
      <alignment horizontal="left" vertical="center" indent="1"/>
    </xf>
    <xf numFmtId="4" fontId="3" fillId="61" borderId="16" applyNumberFormat="0" applyProtection="0">
      <alignment horizontal="left" vertical="center" indent="1"/>
    </xf>
    <xf numFmtId="4" fontId="31" fillId="62" borderId="4" applyNumberFormat="0" applyProtection="0">
      <alignment horizontal="right" vertical="center"/>
    </xf>
    <xf numFmtId="4" fontId="31" fillId="63" borderId="16" applyNumberFormat="0" applyProtection="0">
      <alignment horizontal="left" vertical="center" indent="1"/>
    </xf>
    <xf numFmtId="4" fontId="31" fillId="62" borderId="16" applyNumberFormat="0" applyProtection="0">
      <alignment horizontal="left" vertical="center" indent="1"/>
    </xf>
    <xf numFmtId="0" fontId="31" fillId="45" borderId="4" applyNumberFormat="0" applyProtection="0">
      <alignment horizontal="left" vertical="center" indent="1"/>
    </xf>
    <xf numFmtId="0" fontId="31" fillId="61" borderId="15" applyNumberFormat="0" applyProtection="0">
      <alignment horizontal="left" vertical="top" indent="1"/>
    </xf>
    <xf numFmtId="0" fontId="31" fillId="64" borderId="4" applyNumberFormat="0" applyProtection="0">
      <alignment horizontal="left" vertical="center" indent="1"/>
    </xf>
    <xf numFmtId="0" fontId="31" fillId="62" borderId="15" applyNumberFormat="0" applyProtection="0">
      <alignment horizontal="left" vertical="top" indent="1"/>
    </xf>
    <xf numFmtId="0" fontId="31" fillId="16" borderId="4" applyNumberFormat="0" applyProtection="0">
      <alignment horizontal="left" vertical="center" indent="1"/>
    </xf>
    <xf numFmtId="0" fontId="31" fillId="16" borderId="15" applyNumberFormat="0" applyProtection="0">
      <alignment horizontal="left" vertical="top" indent="1"/>
    </xf>
    <xf numFmtId="0" fontId="31" fillId="63" borderId="4" applyNumberFormat="0" applyProtection="0">
      <alignment horizontal="left" vertical="center" indent="1"/>
    </xf>
    <xf numFmtId="0" fontId="31" fillId="63" borderId="15" applyNumberFormat="0" applyProtection="0">
      <alignment horizontal="left" vertical="top" indent="1"/>
    </xf>
    <xf numFmtId="0" fontId="31" fillId="65" borderId="17" applyNumberFormat="0">
      <protection locked="0"/>
    </xf>
    <xf numFmtId="0" fontId="42" fillId="61" borderId="18" applyBorder="0"/>
    <xf numFmtId="4" fontId="43" fillId="44" borderId="15" applyNumberFormat="0" applyProtection="0">
      <alignment vertical="center"/>
    </xf>
    <xf numFmtId="4" fontId="40" fillId="66" borderId="1" applyNumberFormat="0" applyProtection="0">
      <alignment vertical="center"/>
    </xf>
    <xf numFmtId="4" fontId="43" fillId="45" borderId="15" applyNumberFormat="0" applyProtection="0">
      <alignment horizontal="left" vertical="center" indent="1"/>
    </xf>
    <xf numFmtId="0" fontId="43" fillId="44" borderId="15" applyNumberFormat="0" applyProtection="0">
      <alignment horizontal="left" vertical="top" indent="1"/>
    </xf>
    <xf numFmtId="4" fontId="31" fillId="0" borderId="4" applyNumberFormat="0" applyProtection="0">
      <alignment horizontal="right" vertical="center"/>
    </xf>
    <xf numFmtId="4" fontId="40" fillId="3" borderId="4" applyNumberFormat="0" applyProtection="0">
      <alignment horizontal="right" vertical="center"/>
    </xf>
    <xf numFmtId="4" fontId="31" fillId="22" borderId="4" applyNumberFormat="0" applyProtection="0">
      <alignment horizontal="left" vertical="center" indent="1"/>
    </xf>
    <xf numFmtId="0" fontId="43" fillId="62" borderId="15" applyNumberFormat="0" applyProtection="0">
      <alignment horizontal="left" vertical="top" indent="1"/>
    </xf>
    <xf numFmtId="4" fontId="44" fillId="67" borderId="16" applyNumberFormat="0" applyProtection="0">
      <alignment horizontal="left" vertical="center" indent="1"/>
    </xf>
    <xf numFmtId="0" fontId="31" fillId="68" borderId="1"/>
    <xf numFmtId="4" fontId="45" fillId="65" borderId="4" applyNumberFormat="0" applyProtection="0">
      <alignment horizontal="right" vertical="center"/>
    </xf>
    <xf numFmtId="0" fontId="46" fillId="0" borderId="0" applyNumberFormat="0" applyFill="0" applyBorder="0" applyAlignment="0" applyProtection="0"/>
    <xf numFmtId="0" fontId="3" fillId="0" borderId="0"/>
    <xf numFmtId="0" fontId="3" fillId="0" borderId="0"/>
    <xf numFmtId="0" fontId="1" fillId="0" borderId="0"/>
    <xf numFmtId="170" fontId="1" fillId="0" borderId="0"/>
    <xf numFmtId="170" fontId="1" fillId="0" borderId="0"/>
    <xf numFmtId="0" fontId="1" fillId="0" borderId="0"/>
    <xf numFmtId="0" fontId="12" fillId="0" borderId="0" applyFill="0" applyProtection="0"/>
    <xf numFmtId="0" fontId="1" fillId="0" borderId="0"/>
    <xf numFmtId="0" fontId="21" fillId="0" borderId="19" applyNumberFormat="0" applyFill="0" applyAlignment="0" applyProtection="0"/>
    <xf numFmtId="0" fontId="21" fillId="0" borderId="20" applyNumberFormat="0" applyFill="0" applyAlignment="0" applyProtection="0"/>
    <xf numFmtId="0" fontId="35" fillId="45" borderId="11" applyNumberFormat="0" applyAlignment="0" applyProtection="0"/>
    <xf numFmtId="0" fontId="47" fillId="0" borderId="0" applyNumberFormat="0" applyFill="0" applyBorder="0" applyAlignment="0" applyProtection="0"/>
    <xf numFmtId="164" fontId="19" fillId="0" borderId="0" applyFont="0" applyFill="0" applyBorder="0" applyAlignment="0" applyProtection="0"/>
    <xf numFmtId="0" fontId="48" fillId="0" borderId="0" applyNumberFormat="0" applyFill="0" applyBorder="0" applyAlignment="0" applyProtection="0"/>
    <xf numFmtId="0" fontId="3" fillId="0" borderId="0"/>
  </cellStyleXfs>
  <cellXfs count="397">
    <xf numFmtId="0" fontId="0" fillId="0" borderId="0" xfId="0"/>
    <xf numFmtId="0" fontId="6" fillId="0" borderId="0" xfId="0" applyFont="1" applyFill="1" applyBorder="1"/>
    <xf numFmtId="2" fontId="6" fillId="0" borderId="0" xfId="0" applyNumberFormat="1" applyFont="1" applyFill="1" applyBorder="1" applyAlignment="1">
      <alignment horizontal="center"/>
    </xf>
    <xf numFmtId="49" fontId="6" fillId="0" borderId="0" xfId="0" applyNumberFormat="1" applyFont="1"/>
    <xf numFmtId="0" fontId="6" fillId="0" borderId="0" xfId="0" applyFont="1"/>
    <xf numFmtId="2" fontId="7" fillId="0" borderId="0" xfId="0" applyNumberFormat="1" applyFont="1" applyFill="1" applyBorder="1" applyAlignment="1">
      <alignment horizontal="center"/>
    </xf>
    <xf numFmtId="49" fontId="7" fillId="0" borderId="0" xfId="0" applyNumberFormat="1" applyFont="1"/>
    <xf numFmtId="0" fontId="6" fillId="0" borderId="0" xfId="0" applyFont="1" applyFill="1" applyBorder="1" applyAlignment="1"/>
    <xf numFmtId="0" fontId="6" fillId="0" borderId="0" xfId="0" applyFont="1" applyFill="1" applyAlignment="1">
      <alignment vertical="top" wrapText="1"/>
    </xf>
    <xf numFmtId="49" fontId="6" fillId="0" borderId="0" xfId="0" applyNumberFormat="1" applyFont="1" applyFill="1"/>
    <xf numFmtId="0" fontId="6" fillId="0" borderId="0" xfId="0" applyFont="1" applyFill="1" applyBorder="1" applyAlignment="1">
      <alignment wrapText="1"/>
    </xf>
    <xf numFmtId="49" fontId="6" fillId="0" borderId="0" xfId="0" quotePrefix="1" applyNumberFormat="1" applyFont="1"/>
    <xf numFmtId="0" fontId="7" fillId="0" borderId="0" xfId="0" applyFont="1" applyFill="1" applyBorder="1" applyAlignment="1">
      <alignment horizontal="center"/>
    </xf>
    <xf numFmtId="0" fontId="6" fillId="0" borderId="0" xfId="0" applyFont="1" applyFill="1" applyBorder="1" applyAlignment="1">
      <alignment vertical="top" wrapText="1"/>
    </xf>
    <xf numFmtId="0" fontId="8" fillId="0" borderId="0" xfId="0" applyFont="1" applyFill="1" applyBorder="1"/>
    <xf numFmtId="49" fontId="9" fillId="0" borderId="0" xfId="0" applyNumberFormat="1" applyFont="1"/>
    <xf numFmtId="2" fontId="6" fillId="0" borderId="0" xfId="0" applyNumberFormat="1" applyFont="1" applyFill="1" applyAlignment="1">
      <alignment horizontal="center" vertical="top" wrapText="1"/>
    </xf>
    <xf numFmtId="2" fontId="6" fillId="0" borderId="0" xfId="0" applyNumberFormat="1" applyFont="1" applyFill="1" applyBorder="1" applyAlignment="1">
      <alignment horizontal="center" vertical="top" wrapText="1"/>
    </xf>
    <xf numFmtId="2" fontId="3" fillId="0" borderId="0" xfId="0" applyNumberFormat="1" applyFont="1" applyFill="1" applyBorder="1" applyAlignment="1">
      <alignment horizontal="center"/>
    </xf>
    <xf numFmtId="49" fontId="3" fillId="0" borderId="0" xfId="0" applyNumberFormat="1" applyFont="1"/>
    <xf numFmtId="0" fontId="3" fillId="0" borderId="0" xfId="0" applyFont="1"/>
    <xf numFmtId="0" fontId="7" fillId="0" borderId="0" xfId="0" applyNumberFormat="1" applyFont="1" applyFill="1" applyBorder="1" applyAlignment="1">
      <alignment horizontal="center" wrapText="1"/>
    </xf>
    <xf numFmtId="2" fontId="7" fillId="0" borderId="0" xfId="0" applyNumberFormat="1" applyFont="1" applyFill="1" applyBorder="1" applyAlignment="1">
      <alignment horizontal="center" wrapText="1"/>
    </xf>
    <xf numFmtId="0" fontId="7" fillId="5" borderId="0" xfId="0" applyFont="1" applyFill="1" applyBorder="1" applyAlignment="1">
      <alignment horizontal="center" wrapText="1"/>
    </xf>
    <xf numFmtId="2" fontId="49" fillId="9" borderId="0" xfId="0" applyNumberFormat="1" applyFont="1" applyFill="1" applyBorder="1" applyAlignment="1">
      <alignment horizontal="center"/>
    </xf>
    <xf numFmtId="2" fontId="10" fillId="7" borderId="0" xfId="0" applyNumberFormat="1" applyFont="1" applyFill="1" applyBorder="1" applyAlignment="1">
      <alignment horizontal="center" wrapText="1"/>
    </xf>
    <xf numFmtId="0" fontId="10" fillId="7" borderId="0" xfId="0" applyNumberFormat="1" applyFont="1" applyFill="1" applyBorder="1" applyAlignment="1">
      <alignment horizontal="center" wrapText="1"/>
    </xf>
    <xf numFmtId="0" fontId="6" fillId="9" borderId="0" xfId="0" applyFont="1" applyFill="1"/>
    <xf numFmtId="0" fontId="7" fillId="5" borderId="0" xfId="0" applyFont="1" applyFill="1" applyBorder="1" applyAlignment="1">
      <alignment horizontal="center"/>
    </xf>
    <xf numFmtId="0" fontId="6" fillId="0" borderId="0" xfId="0" applyFont="1" applyAlignment="1">
      <alignment wrapText="1"/>
    </xf>
    <xf numFmtId="0" fontId="3" fillId="0" borderId="0" xfId="0" applyFont="1" applyFill="1" applyBorder="1" applyAlignment="1">
      <alignment wrapText="1"/>
    </xf>
    <xf numFmtId="0" fontId="7" fillId="0" borderId="0" xfId="0" applyFont="1" applyFill="1" applyAlignment="1">
      <alignment horizontal="center" vertical="top" wrapText="1"/>
    </xf>
    <xf numFmtId="0" fontId="7" fillId="0" borderId="0" xfId="0" applyFont="1" applyFill="1" applyBorder="1" applyAlignment="1">
      <alignment horizontal="center" vertical="top" wrapText="1"/>
    </xf>
    <xf numFmtId="0" fontId="2" fillId="0" borderId="0" xfId="0" applyFont="1" applyFill="1" applyBorder="1" applyAlignment="1">
      <alignment horizontal="center"/>
    </xf>
    <xf numFmtId="9" fontId="49" fillId="4" borderId="0" xfId="5" applyFont="1" applyFill="1" applyBorder="1" applyAlignment="1">
      <alignment horizontal="center"/>
    </xf>
    <xf numFmtId="0" fontId="52" fillId="5" borderId="0" xfId="0" applyFont="1" applyFill="1" applyBorder="1" applyAlignment="1">
      <alignment horizontal="center"/>
    </xf>
    <xf numFmtId="0" fontId="52" fillId="0" borderId="0" xfId="0" applyFont="1" applyFill="1" applyBorder="1" applyAlignment="1">
      <alignment horizontal="center"/>
    </xf>
    <xf numFmtId="2" fontId="53" fillId="7" borderId="0" xfId="0" applyNumberFormat="1" applyFont="1" applyFill="1" applyBorder="1" applyAlignment="1">
      <alignment horizontal="center" wrapText="1"/>
    </xf>
    <xf numFmtId="2" fontId="6" fillId="4" borderId="0" xfId="0" applyNumberFormat="1" applyFont="1" applyFill="1" applyBorder="1" applyAlignment="1">
      <alignment horizontal="center"/>
    </xf>
    <xf numFmtId="49" fontId="6" fillId="4" borderId="0" xfId="0" applyNumberFormat="1" applyFont="1" applyFill="1"/>
    <xf numFmtId="171" fontId="49" fillId="9" borderId="0" xfId="5" applyNumberFormat="1" applyFont="1" applyFill="1" applyBorder="1" applyAlignment="1">
      <alignment horizontal="center"/>
    </xf>
    <xf numFmtId="171" fontId="6" fillId="0" borderId="0" xfId="5" applyNumberFormat="1" applyFont="1" applyFill="1" applyBorder="1" applyAlignment="1">
      <alignment horizontal="center"/>
    </xf>
    <xf numFmtId="171" fontId="6" fillId="0" borderId="0" xfId="5" applyNumberFormat="1" applyFont="1"/>
    <xf numFmtId="171" fontId="6" fillId="0" borderId="0" xfId="5" applyNumberFormat="1" applyFont="1" applyFill="1"/>
    <xf numFmtId="171" fontId="6" fillId="0" borderId="0" xfId="5" quotePrefix="1" applyNumberFormat="1" applyFont="1"/>
    <xf numFmtId="171" fontId="7" fillId="0" borderId="0" xfId="5" applyNumberFormat="1" applyFont="1" applyFill="1" applyBorder="1" applyAlignment="1">
      <alignment horizontal="center"/>
    </xf>
    <xf numFmtId="171" fontId="3" fillId="0" borderId="0" xfId="5" applyNumberFormat="1" applyFont="1"/>
    <xf numFmtId="171" fontId="6" fillId="4" borderId="0" xfId="5" applyNumberFormat="1" applyFont="1" applyFill="1" applyBorder="1" applyAlignment="1">
      <alignment horizontal="center"/>
    </xf>
    <xf numFmtId="171" fontId="6" fillId="4" borderId="0" xfId="5" applyNumberFormat="1" applyFont="1" applyFill="1"/>
    <xf numFmtId="171" fontId="6" fillId="0" borderId="0" xfId="5" applyNumberFormat="1" applyFont="1" applyFill="1" applyAlignment="1">
      <alignment horizontal="center" vertical="top" wrapText="1"/>
    </xf>
    <xf numFmtId="171" fontId="6" fillId="0" borderId="0" xfId="5" applyNumberFormat="1" applyFont="1" applyFill="1" applyBorder="1" applyAlignment="1">
      <alignment horizontal="center" vertical="top" wrapText="1"/>
    </xf>
    <xf numFmtId="171" fontId="3" fillId="0" borderId="0" xfId="5" applyNumberFormat="1" applyFont="1" applyFill="1" applyBorder="1" applyAlignment="1">
      <alignment horizontal="center"/>
    </xf>
    <xf numFmtId="171" fontId="9" fillId="0" borderId="0" xfId="5" applyNumberFormat="1" applyFont="1"/>
    <xf numFmtId="49" fontId="9" fillId="4" borderId="0" xfId="0" applyNumberFormat="1" applyFont="1" applyFill="1"/>
    <xf numFmtId="2" fontId="49" fillId="9" borderId="0" xfId="0" applyNumberFormat="1" applyFont="1" applyFill="1" applyBorder="1" applyAlignment="1">
      <alignment horizontal="center" wrapText="1"/>
    </xf>
    <xf numFmtId="171" fontId="6" fillId="9" borderId="0" xfId="5" applyNumberFormat="1" applyFont="1" applyFill="1" applyBorder="1" applyAlignment="1">
      <alignment horizontal="center"/>
    </xf>
    <xf numFmtId="171" fontId="6" fillId="9" borderId="0" xfId="5" applyNumberFormat="1" applyFont="1" applyFill="1"/>
    <xf numFmtId="171" fontId="49" fillId="4" borderId="0" xfId="5" applyNumberFormat="1" applyFont="1" applyFill="1" applyBorder="1" applyAlignment="1">
      <alignment horizontal="center"/>
    </xf>
    <xf numFmtId="2" fontId="6" fillId="0" borderId="0" xfId="0" applyNumberFormat="1" applyFont="1"/>
    <xf numFmtId="2" fontId="9" fillId="0" borderId="0" xfId="0" applyNumberFormat="1" applyFont="1" applyFill="1" applyBorder="1" applyAlignment="1">
      <alignment horizontal="center"/>
    </xf>
    <xf numFmtId="0" fontId="3" fillId="0" borderId="0" xfId="7" applyAlignment="1" applyProtection="1">
      <alignment vertical="center"/>
    </xf>
    <xf numFmtId="1" fontId="2" fillId="0" borderId="1" xfId="7" applyNumberFormat="1" applyFont="1" applyBorder="1" applyAlignment="1" applyProtection="1">
      <alignment horizontal="center" vertical="center"/>
    </xf>
    <xf numFmtId="0" fontId="3" fillId="0" borderId="0" xfId="7" applyFont="1" applyBorder="1" applyAlignment="1" applyProtection="1">
      <alignment vertical="center"/>
    </xf>
    <xf numFmtId="172" fontId="3" fillId="0" borderId="1" xfId="7" applyNumberFormat="1" applyFont="1" applyBorder="1" applyAlignment="1" applyProtection="1">
      <alignment horizontal="center" vertical="center"/>
    </xf>
    <xf numFmtId="1" fontId="3" fillId="0" borderId="1" xfId="7" applyNumberFormat="1" applyFont="1" applyBorder="1" applyAlignment="1" applyProtection="1">
      <alignment horizontal="center" vertical="center"/>
    </xf>
    <xf numFmtId="0" fontId="3" fillId="0" borderId="1" xfId="7" applyBorder="1" applyAlignment="1" applyProtection="1">
      <alignment horizontal="center" vertical="center"/>
    </xf>
    <xf numFmtId="0" fontId="3" fillId="0" borderId="1" xfId="7" applyFont="1" applyBorder="1" applyAlignment="1" applyProtection="1">
      <alignment horizontal="center" vertical="center"/>
    </xf>
    <xf numFmtId="0" fontId="2" fillId="0" borderId="1" xfId="7" applyFont="1" applyBorder="1" applyAlignment="1" applyProtection="1">
      <alignment horizontal="center" vertical="center"/>
    </xf>
    <xf numFmtId="0" fontId="2" fillId="0" borderId="0" xfId="7" applyFont="1" applyAlignment="1" applyProtection="1">
      <alignment vertical="center"/>
    </xf>
    <xf numFmtId="0" fontId="3" fillId="0" borderId="0" xfId="7" applyFont="1" applyFill="1" applyAlignment="1" applyProtection="1">
      <alignment vertical="center"/>
    </xf>
    <xf numFmtId="0" fontId="3" fillId="0" borderId="0" xfId="7" applyFont="1" applyAlignment="1" applyProtection="1">
      <alignment vertical="center"/>
    </xf>
    <xf numFmtId="1" fontId="56" fillId="69" borderId="1" xfId="7" applyNumberFormat="1" applyFont="1" applyFill="1" applyBorder="1" applyAlignment="1" applyProtection="1">
      <alignment horizontal="center" vertical="center"/>
    </xf>
    <xf numFmtId="0" fontId="56" fillId="69" borderId="1" xfId="7" applyFont="1" applyFill="1" applyBorder="1" applyAlignment="1" applyProtection="1">
      <alignment horizontal="center" vertical="center"/>
    </xf>
    <xf numFmtId="2" fontId="56" fillId="69" borderId="1" xfId="7" applyNumberFormat="1" applyFont="1" applyFill="1" applyBorder="1" applyAlignment="1" applyProtection="1">
      <alignment horizontal="center" vertical="center"/>
    </xf>
    <xf numFmtId="0" fontId="58" fillId="0" borderId="0" xfId="7" applyFont="1" applyAlignment="1" applyProtection="1">
      <alignment horizontal="center" vertical="center"/>
    </xf>
    <xf numFmtId="1" fontId="2" fillId="0" borderId="1" xfId="7" applyNumberFormat="1" applyFont="1" applyFill="1" applyBorder="1" applyAlignment="1" applyProtection="1">
      <alignment horizontal="center" vertical="center"/>
    </xf>
    <xf numFmtId="0" fontId="3" fillId="0" borderId="1" xfId="7" applyFont="1" applyBorder="1" applyAlignment="1" applyProtection="1">
      <alignment vertical="center"/>
    </xf>
    <xf numFmtId="0" fontId="2" fillId="5" borderId="1" xfId="7" applyFont="1" applyFill="1" applyBorder="1" applyAlignment="1" applyProtection="1">
      <alignment horizontal="center" vertical="center"/>
    </xf>
    <xf numFmtId="2" fontId="2" fillId="5" borderId="1" xfId="7" applyNumberFormat="1" applyFont="1" applyFill="1" applyBorder="1" applyAlignment="1" applyProtection="1">
      <alignment horizontal="center" vertical="center"/>
    </xf>
    <xf numFmtId="0" fontId="59" fillId="7" borderId="1" xfId="7" applyFont="1" applyFill="1" applyBorder="1" applyAlignment="1" applyProtection="1">
      <alignment vertical="center"/>
      <protection locked="0"/>
    </xf>
    <xf numFmtId="173" fontId="2" fillId="0" borderId="1" xfId="7" applyNumberFormat="1" applyFont="1" applyFill="1" applyBorder="1" applyAlignment="1" applyProtection="1">
      <alignment horizontal="right" vertical="center"/>
      <protection hidden="1"/>
    </xf>
    <xf numFmtId="0" fontId="57" fillId="0" borderId="0" xfId="7" applyFont="1" applyAlignment="1" applyProtection="1">
      <alignment vertical="center"/>
    </xf>
    <xf numFmtId="1" fontId="2" fillId="0" borderId="1" xfId="7" quotePrefix="1" applyNumberFormat="1" applyFont="1" applyFill="1" applyBorder="1" applyAlignment="1" applyProtection="1">
      <alignment horizontal="center" vertical="center"/>
    </xf>
    <xf numFmtId="0" fontId="3" fillId="5" borderId="1" xfId="7" applyFont="1" applyFill="1" applyBorder="1" applyAlignment="1" applyProtection="1">
      <alignment vertical="center"/>
    </xf>
    <xf numFmtId="173" fontId="60" fillId="5" borderId="1" xfId="7" applyNumberFormat="1" applyFont="1" applyFill="1" applyBorder="1" applyAlignment="1" applyProtection="1">
      <alignment horizontal="center" vertical="center"/>
      <protection hidden="1"/>
    </xf>
    <xf numFmtId="0" fontId="3" fillId="0" borderId="1" xfId="7" applyFont="1" applyFill="1" applyBorder="1" applyAlignment="1" applyProtection="1">
      <alignment vertical="center"/>
    </xf>
    <xf numFmtId="173" fontId="2" fillId="5" borderId="1" xfId="7" applyNumberFormat="1" applyFont="1" applyFill="1" applyBorder="1" applyAlignment="1" applyProtection="1">
      <alignment horizontal="center" vertical="center"/>
      <protection hidden="1"/>
    </xf>
    <xf numFmtId="0" fontId="60" fillId="5" borderId="1" xfId="7" applyFont="1" applyFill="1" applyBorder="1" applyAlignment="1" applyProtection="1">
      <alignment horizontal="center" vertical="center"/>
    </xf>
    <xf numFmtId="49" fontId="61" fillId="7" borderId="1" xfId="7" applyNumberFormat="1" applyFont="1" applyFill="1" applyBorder="1" applyAlignment="1" applyProtection="1">
      <alignment horizontal="center" vertical="center"/>
      <protection locked="0"/>
    </xf>
    <xf numFmtId="2" fontId="2" fillId="3" borderId="1" xfId="7" applyNumberFormat="1" applyFont="1" applyFill="1" applyBorder="1" applyAlignment="1" applyProtection="1">
      <alignment horizontal="center" vertical="center"/>
    </xf>
    <xf numFmtId="1" fontId="2" fillId="0" borderId="0" xfId="7" applyNumberFormat="1" applyFont="1" applyAlignment="1" applyProtection="1">
      <alignment horizontal="center" vertical="center"/>
    </xf>
    <xf numFmtId="0" fontId="3" fillId="0" borderId="0" xfId="7" applyFont="1" applyFill="1" applyAlignment="1" applyProtection="1">
      <alignment horizontal="center" vertical="center"/>
    </xf>
    <xf numFmtId="0" fontId="62" fillId="0" borderId="0" xfId="7" applyFont="1" applyBorder="1" applyAlignment="1" applyProtection="1">
      <alignment horizontal="right" vertical="center"/>
    </xf>
    <xf numFmtId="1" fontId="2" fillId="0" borderId="0" xfId="7" applyNumberFormat="1" applyFont="1" applyAlignment="1" applyProtection="1">
      <alignment horizontal="left" vertical="center"/>
    </xf>
    <xf numFmtId="0" fontId="60" fillId="0" borderId="0" xfId="7" applyFont="1" applyAlignment="1" applyProtection="1">
      <alignment vertical="center"/>
    </xf>
    <xf numFmtId="2" fontId="3" fillId="0" borderId="0" xfId="7" applyNumberFormat="1" applyFill="1" applyAlignment="1" applyProtection="1">
      <alignment horizontal="center" vertical="center"/>
    </xf>
    <xf numFmtId="2" fontId="2" fillId="0" borderId="0" xfId="7" applyNumberFormat="1" applyFont="1" applyFill="1" applyBorder="1" applyAlignment="1" applyProtection="1">
      <alignment horizontal="center" vertical="center"/>
      <protection hidden="1"/>
    </xf>
    <xf numFmtId="173" fontId="63" fillId="6" borderId="26" xfId="7" applyNumberFormat="1" applyFont="1" applyFill="1" applyBorder="1" applyAlignment="1" applyProtection="1">
      <alignment horizontal="right" vertical="center"/>
      <protection hidden="1"/>
    </xf>
    <xf numFmtId="2" fontId="2" fillId="0" borderId="0" xfId="7" applyNumberFormat="1" applyFont="1" applyFill="1" applyBorder="1" applyAlignment="1" applyProtection="1">
      <alignment horizontal="center" vertical="center"/>
    </xf>
    <xf numFmtId="1" fontId="3" fillId="0" borderId="0" xfId="7" applyNumberFormat="1" applyFont="1" applyAlignment="1" applyProtection="1">
      <alignment horizontal="center" vertical="center"/>
    </xf>
    <xf numFmtId="2" fontId="2" fillId="0" borderId="1" xfId="7" applyNumberFormat="1" applyFont="1" applyFill="1" applyBorder="1" applyAlignment="1" applyProtection="1">
      <alignment horizontal="center" vertical="center"/>
    </xf>
    <xf numFmtId="0" fontId="2" fillId="0" borderId="0" xfId="7" applyFont="1" applyAlignment="1" applyProtection="1">
      <alignment horizontal="center" vertical="center"/>
    </xf>
    <xf numFmtId="0" fontId="59" fillId="7" borderId="1" xfId="7" applyFont="1" applyFill="1" applyBorder="1" applyAlignment="1" applyProtection="1">
      <alignment horizontal="center" vertical="center"/>
      <protection locked="0"/>
    </xf>
    <xf numFmtId="173" fontId="2" fillId="0" borderId="1" xfId="7" applyNumberFormat="1" applyFont="1" applyFill="1" applyBorder="1" applyAlignment="1" applyProtection="1">
      <alignment horizontal="center" vertical="center"/>
      <protection hidden="1"/>
    </xf>
    <xf numFmtId="1" fontId="62" fillId="0" borderId="0" xfId="7" applyNumberFormat="1" applyFont="1" applyAlignment="1" applyProtection="1">
      <alignment horizontal="center" vertical="center"/>
    </xf>
    <xf numFmtId="0" fontId="62" fillId="0" borderId="0" xfId="7" applyFont="1" applyAlignment="1" applyProtection="1">
      <alignment vertical="center"/>
    </xf>
    <xf numFmtId="0" fontId="3" fillId="70" borderId="0" xfId="7" applyFill="1" applyBorder="1" applyAlignment="1" applyProtection="1">
      <alignment vertical="center"/>
    </xf>
    <xf numFmtId="0" fontId="3" fillId="0" borderId="0" xfId="7" applyFill="1" applyBorder="1" applyAlignment="1" applyProtection="1">
      <alignment vertical="center"/>
    </xf>
    <xf numFmtId="0" fontId="3" fillId="70" borderId="0" xfId="7" applyFont="1" applyFill="1" applyBorder="1" applyAlignment="1" applyProtection="1">
      <alignment vertical="center"/>
    </xf>
    <xf numFmtId="0" fontId="3" fillId="0" borderId="0" xfId="7" applyFont="1" applyFill="1" applyBorder="1" applyAlignment="1" applyProtection="1">
      <alignment vertical="center"/>
    </xf>
    <xf numFmtId="0" fontId="2" fillId="70" borderId="0" xfId="7" applyFont="1" applyFill="1" applyBorder="1" applyAlignment="1" applyProtection="1">
      <alignment vertical="center"/>
    </xf>
    <xf numFmtId="0" fontId="2" fillId="0" borderId="0" xfId="7" applyFont="1" applyFill="1" applyBorder="1" applyAlignment="1" applyProtection="1">
      <alignment vertical="center"/>
    </xf>
    <xf numFmtId="0" fontId="57" fillId="0" borderId="0" xfId="7" applyFont="1" applyFill="1" applyBorder="1" applyAlignment="1" applyProtection="1">
      <alignment vertical="center"/>
    </xf>
    <xf numFmtId="0" fontId="58" fillId="70" borderId="0" xfId="7" applyFont="1" applyFill="1" applyBorder="1" applyAlignment="1" applyProtection="1">
      <alignment horizontal="center" vertical="center"/>
    </xf>
    <xf numFmtId="0" fontId="58" fillId="0" borderId="0" xfId="7" applyFont="1" applyFill="1" applyBorder="1" applyAlignment="1" applyProtection="1">
      <alignment horizontal="center" vertical="center"/>
    </xf>
    <xf numFmtId="0" fontId="57" fillId="70" borderId="0" xfId="7" applyFont="1" applyFill="1" applyBorder="1" applyAlignment="1" applyProtection="1">
      <alignment vertical="center"/>
    </xf>
    <xf numFmtId="0" fontId="57" fillId="0" borderId="0" xfId="7" applyFont="1" applyBorder="1" applyAlignment="1" applyProtection="1">
      <alignment vertical="center"/>
    </xf>
    <xf numFmtId="2" fontId="2" fillId="3" borderId="0" xfId="7" applyNumberFormat="1" applyFont="1" applyFill="1" applyBorder="1" applyAlignment="1" applyProtection="1">
      <alignment horizontal="center" vertical="center"/>
    </xf>
    <xf numFmtId="0" fontId="2" fillId="70" borderId="0" xfId="7" applyFont="1" applyFill="1" applyBorder="1" applyAlignment="1" applyProtection="1">
      <alignment horizontal="center" vertical="center"/>
    </xf>
    <xf numFmtId="0" fontId="2" fillId="0" borderId="0" xfId="7" applyFont="1" applyFill="1" applyBorder="1" applyAlignment="1" applyProtection="1">
      <alignment horizontal="center" vertical="center"/>
    </xf>
    <xf numFmtId="0" fontId="62" fillId="70" borderId="0" xfId="7" applyFont="1" applyFill="1" applyBorder="1" applyAlignment="1" applyProtection="1">
      <alignment vertical="center"/>
    </xf>
    <xf numFmtId="0" fontId="62" fillId="0" borderId="0" xfId="7" applyFont="1" applyFill="1" applyBorder="1" applyAlignment="1" applyProtection="1">
      <alignment vertical="center"/>
    </xf>
    <xf numFmtId="1" fontId="58" fillId="0" borderId="1" xfId="7" applyNumberFormat="1" applyFont="1" applyFill="1" applyBorder="1" applyAlignment="1" applyProtection="1">
      <alignment horizontal="center" vertical="center"/>
    </xf>
    <xf numFmtId="0" fontId="57" fillId="0" borderId="1" xfId="7" applyFont="1" applyBorder="1" applyAlignment="1" applyProtection="1">
      <alignment vertical="center"/>
    </xf>
    <xf numFmtId="0" fontId="57" fillId="5" borderId="1" xfId="7" applyFont="1" applyFill="1" applyBorder="1" applyAlignment="1" applyProtection="1">
      <alignment vertical="center"/>
    </xf>
    <xf numFmtId="0" fontId="69" fillId="7" borderId="1" xfId="7" applyFont="1" applyFill="1" applyBorder="1" applyAlignment="1" applyProtection="1">
      <alignment vertical="center"/>
      <protection locked="0"/>
    </xf>
    <xf numFmtId="1" fontId="58" fillId="0" borderId="1" xfId="7" quotePrefix="1" applyNumberFormat="1" applyFont="1" applyFill="1" applyBorder="1" applyAlignment="1" applyProtection="1">
      <alignment horizontal="center" vertical="center"/>
    </xf>
    <xf numFmtId="0" fontId="57" fillId="0" borderId="1" xfId="7" applyFont="1" applyFill="1" applyBorder="1" applyAlignment="1" applyProtection="1">
      <alignment vertical="center"/>
    </xf>
    <xf numFmtId="49" fontId="10" fillId="7" borderId="1" xfId="7" applyNumberFormat="1" applyFont="1" applyFill="1" applyBorder="1" applyAlignment="1" applyProtection="1">
      <alignment horizontal="center" vertical="center"/>
      <protection locked="0"/>
    </xf>
    <xf numFmtId="173" fontId="60" fillId="5" borderId="1" xfId="7" applyNumberFormat="1" applyFont="1" applyFill="1" applyBorder="1" applyAlignment="1" applyProtection="1">
      <alignment horizontal="right" vertical="center"/>
      <protection hidden="1"/>
    </xf>
    <xf numFmtId="0" fontId="7" fillId="0" borderId="0" xfId="0" applyNumberFormat="1" applyFont="1" applyFill="1" applyBorder="1" applyAlignment="1">
      <alignment horizontal="center"/>
    </xf>
    <xf numFmtId="0" fontId="7" fillId="0" borderId="0" xfId="0" applyNumberFormat="1" applyFont="1" applyFill="1" applyAlignment="1">
      <alignment horizontal="center" vertical="top" wrapText="1"/>
    </xf>
    <xf numFmtId="0" fontId="7" fillId="0" borderId="0" xfId="0" applyNumberFormat="1" applyFont="1" applyFill="1" applyBorder="1" applyAlignment="1">
      <alignment horizontal="center" vertical="top" wrapText="1"/>
    </xf>
    <xf numFmtId="0" fontId="7" fillId="0" borderId="0" xfId="0" applyNumberFormat="1" applyFont="1"/>
    <xf numFmtId="2" fontId="49" fillId="4" borderId="0" xfId="0" applyNumberFormat="1" applyFont="1" applyFill="1" applyBorder="1" applyAlignment="1">
      <alignment horizontal="center"/>
    </xf>
    <xf numFmtId="2" fontId="7" fillId="4" borderId="0" xfId="0" applyNumberFormat="1" applyFont="1" applyFill="1" applyBorder="1" applyAlignment="1">
      <alignment horizontal="center" wrapText="1"/>
    </xf>
    <xf numFmtId="2" fontId="6" fillId="4" borderId="0" xfId="0" applyNumberFormat="1" applyFont="1" applyFill="1" applyAlignment="1">
      <alignment horizontal="center" vertical="top" wrapText="1"/>
    </xf>
    <xf numFmtId="2" fontId="7" fillId="4" borderId="0" xfId="0" applyNumberFormat="1" applyFont="1" applyFill="1" applyBorder="1" applyAlignment="1">
      <alignment horizontal="center"/>
    </xf>
    <xf numFmtId="2" fontId="6" fillId="4" borderId="0" xfId="0" applyNumberFormat="1" applyFont="1" applyFill="1" applyBorder="1" applyAlignment="1">
      <alignment horizontal="center" vertical="top" wrapText="1"/>
    </xf>
    <xf numFmtId="2" fontId="6" fillId="0" borderId="0" xfId="0" applyNumberFormat="1" applyFont="1" applyFill="1" applyBorder="1"/>
    <xf numFmtId="49" fontId="7" fillId="0" borderId="0" xfId="0" applyNumberFormat="1" applyFont="1" applyFill="1" applyBorder="1" applyAlignment="1">
      <alignment horizontal="center"/>
    </xf>
    <xf numFmtId="4" fontId="9" fillId="72" borderId="0" xfId="0" applyNumberFormat="1" applyFont="1" applyFill="1" applyBorder="1" applyAlignment="1">
      <alignment horizontal="center" vertical="top"/>
    </xf>
    <xf numFmtId="2" fontId="9" fillId="8" borderId="0" xfId="0" applyNumberFormat="1" applyFont="1" applyFill="1" applyBorder="1" applyAlignment="1">
      <alignment horizontal="center"/>
    </xf>
    <xf numFmtId="0" fontId="9" fillId="0" borderId="0" xfId="0" applyFont="1"/>
    <xf numFmtId="171" fontId="9" fillId="0" borderId="0" xfId="5" applyNumberFormat="1" applyFont="1" applyFill="1" applyBorder="1" applyAlignment="1">
      <alignment horizontal="center"/>
    </xf>
    <xf numFmtId="0" fontId="54" fillId="0" borderId="0" xfId="0" applyNumberFormat="1" applyFont="1" applyFill="1" applyBorder="1" applyAlignment="1">
      <alignment horizontal="center"/>
    </xf>
    <xf numFmtId="2" fontId="9" fillId="4"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2" fontId="73" fillId="9" borderId="0" xfId="0" applyNumberFormat="1" applyFont="1" applyFill="1" applyBorder="1" applyAlignment="1">
      <alignment horizontal="center" wrapText="1"/>
    </xf>
    <xf numFmtId="171" fontId="49" fillId="0" borderId="0" xfId="5" applyNumberFormat="1" applyFont="1" applyFill="1" applyBorder="1" applyAlignment="1">
      <alignment horizontal="center"/>
    </xf>
    <xf numFmtId="0" fontId="6" fillId="0" borderId="0" xfId="0" applyFont="1" applyFill="1"/>
    <xf numFmtId="2" fontId="3" fillId="0" borderId="0" xfId="0" applyNumberFormat="1" applyFont="1" applyAlignment="1">
      <alignment horizontal="left" wrapText="1"/>
    </xf>
    <xf numFmtId="0" fontId="3" fillId="0" borderId="0" xfId="0" applyNumberFormat="1" applyFont="1" applyFill="1" applyBorder="1" applyAlignment="1">
      <alignment horizontal="left" wrapText="1"/>
    </xf>
    <xf numFmtId="0" fontId="3" fillId="0" borderId="0" xfId="0" applyNumberFormat="1" applyFont="1" applyFill="1" applyAlignment="1">
      <alignment horizontal="left" vertical="top" wrapText="1"/>
    </xf>
    <xf numFmtId="0" fontId="3" fillId="0" borderId="0" xfId="0" applyNumberFormat="1" applyFont="1" applyFill="1" applyBorder="1" applyAlignment="1">
      <alignment horizontal="left" vertical="top" wrapText="1"/>
    </xf>
    <xf numFmtId="0" fontId="3" fillId="0" borderId="0" xfId="0" applyNumberFormat="1" applyFont="1" applyAlignment="1">
      <alignment horizontal="left" wrapText="1"/>
    </xf>
    <xf numFmtId="10" fontId="74" fillId="0" borderId="0" xfId="0" applyNumberFormat="1" applyFont="1" applyFill="1" applyBorder="1" applyAlignment="1">
      <alignment horizontal="center" vertical="center"/>
    </xf>
    <xf numFmtId="10" fontId="74" fillId="9" borderId="0" xfId="5" applyNumberFormat="1" applyFont="1" applyFill="1"/>
    <xf numFmtId="2" fontId="75" fillId="7" borderId="0" xfId="0" applyNumberFormat="1" applyFont="1" applyFill="1" applyBorder="1" applyAlignment="1">
      <alignment horizontal="center" wrapText="1"/>
    </xf>
    <xf numFmtId="0" fontId="4" fillId="0" borderId="0" xfId="0" applyNumberFormat="1" applyFont="1" applyFill="1" applyBorder="1" applyAlignment="1">
      <alignment horizontal="left" wrapText="1"/>
    </xf>
    <xf numFmtId="0" fontId="75" fillId="7" borderId="0" xfId="0" applyNumberFormat="1" applyFont="1" applyFill="1" applyBorder="1" applyAlignment="1">
      <alignment horizontal="center" wrapText="1"/>
    </xf>
    <xf numFmtId="2"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NumberFormat="1" applyFont="1" applyAlignment="1">
      <alignment vertical="center"/>
    </xf>
    <xf numFmtId="0" fontId="76" fillId="0" borderId="0" xfId="0" applyNumberFormat="1" applyFont="1" applyFill="1" applyBorder="1" applyAlignment="1">
      <alignment horizontal="center" vertical="center"/>
    </xf>
    <xf numFmtId="0" fontId="3" fillId="0" borderId="0" xfId="0" applyFont="1" applyFill="1" applyBorder="1"/>
    <xf numFmtId="0" fontId="76" fillId="0" borderId="0" xfId="0" applyFont="1" applyFill="1" applyBorder="1" applyAlignment="1">
      <alignment horizontal="center"/>
    </xf>
    <xf numFmtId="2" fontId="10" fillId="7" borderId="1" xfId="0" applyNumberFormat="1" applyFont="1" applyFill="1" applyBorder="1" applyAlignment="1">
      <alignment horizontal="center" vertical="center" wrapText="1"/>
    </xf>
    <xf numFmtId="49" fontId="2" fillId="0" borderId="1" xfId="0" applyNumberFormat="1" applyFont="1" applyBorder="1" applyAlignment="1">
      <alignment vertical="center"/>
    </xf>
    <xf numFmtId="2" fontId="75" fillId="7" borderId="1" xfId="0" applyNumberFormat="1" applyFont="1" applyFill="1" applyBorder="1" applyAlignment="1">
      <alignment horizontal="center" vertical="center" wrapText="1"/>
    </xf>
    <xf numFmtId="0" fontId="75" fillId="7" borderId="1" xfId="0" applyNumberFormat="1" applyFont="1" applyFill="1" applyBorder="1" applyAlignment="1">
      <alignment horizontal="center" vertical="center" wrapText="1"/>
    </xf>
    <xf numFmtId="10" fontId="74" fillId="0" borderId="0" xfId="0" applyNumberFormat="1" applyFont="1" applyFill="1" applyBorder="1" applyAlignment="1">
      <alignment horizontal="center" vertical="center" wrapText="1"/>
    </xf>
    <xf numFmtId="0" fontId="3" fillId="0" borderId="0" xfId="0" applyFont="1" applyFill="1" applyBorder="1" applyAlignment="1"/>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xf>
    <xf numFmtId="2" fontId="61" fillId="0" borderId="0" xfId="0" applyNumberFormat="1" applyFont="1" applyFill="1" applyBorder="1" applyAlignment="1">
      <alignment horizontal="center" vertical="center" wrapText="1"/>
    </xf>
    <xf numFmtId="171" fontId="77" fillId="0" borderId="0" xfId="5" applyNumberFormat="1" applyFont="1" applyFill="1" applyBorder="1" applyAlignment="1">
      <alignment horizontal="center" vertical="center"/>
    </xf>
    <xf numFmtId="171" fontId="54" fillId="0" borderId="0" xfId="0" applyNumberFormat="1" applyFont="1" applyFill="1" applyBorder="1" applyAlignment="1">
      <alignment horizontal="center"/>
    </xf>
    <xf numFmtId="171" fontId="54" fillId="0" borderId="0" xfId="0" applyNumberFormat="1" applyFont="1" applyFill="1" applyBorder="1" applyAlignment="1">
      <alignment horizontal="center" vertical="center"/>
    </xf>
    <xf numFmtId="171" fontId="7" fillId="0" borderId="0" xfId="0" applyNumberFormat="1" applyFont="1" applyFill="1" applyBorder="1" applyAlignment="1">
      <alignment horizontal="center" vertical="center"/>
    </xf>
    <xf numFmtId="0" fontId="6" fillId="0" borderId="0" xfId="0" applyFont="1" applyFill="1" applyBorder="1" applyAlignment="1">
      <alignment horizontal="left"/>
    </xf>
    <xf numFmtId="0" fontId="57" fillId="0" borderId="1" xfId="7" applyFont="1" applyBorder="1" applyAlignment="1">
      <alignment vertical="center"/>
    </xf>
    <xf numFmtId="0" fontId="7" fillId="4" borderId="0" xfId="0" applyFont="1" applyFill="1" applyBorder="1" applyAlignment="1">
      <alignment horizontal="center"/>
    </xf>
    <xf numFmtId="0" fontId="7" fillId="0" borderId="0" xfId="0" applyNumberFormat="1" applyFont="1" applyFill="1" applyBorder="1" applyAlignment="1">
      <alignment horizontal="center" vertical="top"/>
    </xf>
    <xf numFmtId="0" fontId="7" fillId="0" borderId="0" xfId="0" applyNumberFormat="1" applyFont="1" applyAlignment="1"/>
    <xf numFmtId="0" fontId="54" fillId="0" borderId="0" xfId="0" applyNumberFormat="1" applyFont="1" applyFill="1" applyBorder="1" applyAlignment="1">
      <alignment horizontal="left"/>
    </xf>
    <xf numFmtId="10" fontId="74" fillId="9" borderId="0" xfId="5" applyNumberFormat="1" applyFont="1" applyFill="1" applyBorder="1" applyAlignment="1">
      <alignment horizontal="center" wrapText="1"/>
    </xf>
    <xf numFmtId="0" fontId="3" fillId="4" borderId="0" xfId="0" applyFont="1" applyFill="1" applyBorder="1" applyAlignment="1">
      <alignment wrapText="1"/>
    </xf>
    <xf numFmtId="49" fontId="2" fillId="4" borderId="0" xfId="0" applyNumberFormat="1" applyFont="1" applyFill="1" applyBorder="1" applyAlignment="1">
      <alignment horizontal="center"/>
    </xf>
    <xf numFmtId="171" fontId="54" fillId="4" borderId="0" xfId="0" applyNumberFormat="1" applyFont="1" applyFill="1" applyBorder="1" applyAlignment="1">
      <alignment horizontal="center"/>
    </xf>
    <xf numFmtId="49" fontId="3" fillId="4" borderId="0" xfId="0" applyNumberFormat="1" applyFont="1" applyFill="1"/>
    <xf numFmtId="49" fontId="54" fillId="4" borderId="0" xfId="0" applyNumberFormat="1" applyFont="1" applyFill="1" applyBorder="1" applyAlignment="1">
      <alignment horizontal="center"/>
    </xf>
    <xf numFmtId="0" fontId="9" fillId="4" borderId="0" xfId="0" applyFont="1" applyFill="1"/>
    <xf numFmtId="171" fontId="9" fillId="4" borderId="0" xfId="5" applyNumberFormat="1" applyFont="1" applyFill="1" applyBorder="1" applyAlignment="1">
      <alignment horizontal="center"/>
    </xf>
    <xf numFmtId="171" fontId="9" fillId="4" borderId="0" xfId="5" applyNumberFormat="1" applyFont="1" applyFill="1"/>
    <xf numFmtId="0" fontId="3" fillId="4" borderId="0" xfId="0" applyFont="1" applyFill="1" applyBorder="1"/>
    <xf numFmtId="2" fontId="9" fillId="4" borderId="0" xfId="0" applyNumberFormat="1" applyFont="1" applyFill="1"/>
    <xf numFmtId="0" fontId="6" fillId="4" borderId="0" xfId="0" applyFont="1" applyFill="1" applyBorder="1"/>
    <xf numFmtId="49" fontId="7" fillId="4" borderId="0" xfId="0" applyNumberFormat="1" applyFont="1" applyFill="1" applyBorder="1" applyAlignment="1">
      <alignment horizontal="center"/>
    </xf>
    <xf numFmtId="0" fontId="6" fillId="4" borderId="0" xfId="0" applyFont="1" applyFill="1"/>
    <xf numFmtId="0" fontId="6" fillId="0" borderId="0" xfId="7" applyFont="1"/>
    <xf numFmtId="0" fontId="76" fillId="0" borderId="0" xfId="7" applyFont="1" applyAlignment="1">
      <alignment horizontal="center" vertical="center"/>
    </xf>
    <xf numFmtId="2" fontId="6" fillId="4" borderId="0" xfId="7" applyNumberFormat="1" applyFont="1" applyFill="1" applyAlignment="1">
      <alignment horizontal="center"/>
    </xf>
    <xf numFmtId="49" fontId="6" fillId="0" borderId="0" xfId="7" applyNumberFormat="1" applyFont="1"/>
    <xf numFmtId="2" fontId="6" fillId="0" borderId="0" xfId="7" applyNumberFormat="1" applyFont="1" applyAlignment="1">
      <alignment horizontal="center"/>
    </xf>
    <xf numFmtId="0" fontId="8" fillId="0" borderId="0" xfId="7" applyFont="1"/>
    <xf numFmtId="2" fontId="7" fillId="0" borderId="0" xfId="7" applyNumberFormat="1" applyFont="1" applyAlignment="1">
      <alignment horizontal="center" vertical="center"/>
    </xf>
    <xf numFmtId="2" fontId="73" fillId="9" borderId="0" xfId="7" applyNumberFormat="1" applyFont="1" applyFill="1" applyAlignment="1">
      <alignment horizontal="center" wrapText="1"/>
    </xf>
    <xf numFmtId="2" fontId="3" fillId="0" borderId="0" xfId="7" applyNumberFormat="1" applyAlignment="1">
      <alignment horizontal="left" wrapText="1"/>
    </xf>
    <xf numFmtId="10" fontId="74" fillId="9" borderId="0" xfId="6" applyNumberFormat="1" applyFont="1" applyFill="1" applyAlignment="1">
      <alignment horizontal="center"/>
    </xf>
    <xf numFmtId="10" fontId="74" fillId="9" borderId="0" xfId="6" applyNumberFormat="1" applyFont="1" applyFill="1"/>
    <xf numFmtId="171" fontId="49" fillId="0" borderId="0" xfId="6" applyNumberFormat="1" applyFont="1" applyAlignment="1">
      <alignment horizontal="center"/>
    </xf>
    <xf numFmtId="2" fontId="49" fillId="9" borderId="0" xfId="7" applyNumberFormat="1" applyFont="1" applyFill="1" applyAlignment="1">
      <alignment horizontal="center" wrapText="1"/>
    </xf>
    <xf numFmtId="2" fontId="6" fillId="0" borderId="0" xfId="7" applyNumberFormat="1" applyFont="1"/>
    <xf numFmtId="171" fontId="49" fillId="9" borderId="0" xfId="6" applyNumberFormat="1" applyFont="1" applyFill="1" applyAlignment="1">
      <alignment horizontal="center"/>
    </xf>
    <xf numFmtId="0" fontId="6" fillId="9" borderId="0" xfId="7" applyFont="1" applyFill="1"/>
    <xf numFmtId="171" fontId="49" fillId="4" borderId="0" xfId="6" applyNumberFormat="1" applyFont="1" applyFill="1" applyAlignment="1">
      <alignment horizontal="center"/>
    </xf>
    <xf numFmtId="2" fontId="49" fillId="4" borderId="0" xfId="7" applyNumberFormat="1" applyFont="1" applyFill="1" applyAlignment="1">
      <alignment horizontal="center"/>
    </xf>
    <xf numFmtId="9" fontId="49" fillId="4" borderId="0" xfId="6" applyFont="1" applyFill="1" applyAlignment="1">
      <alignment horizontal="center"/>
    </xf>
    <xf numFmtId="2" fontId="49" fillId="9" borderId="0" xfId="7" applyNumberFormat="1" applyFont="1" applyFill="1" applyAlignment="1">
      <alignment horizontal="center"/>
    </xf>
    <xf numFmtId="0" fontId="7" fillId="5" borderId="0" xfId="7" applyFont="1" applyFill="1" applyAlignment="1">
      <alignment horizontal="center"/>
    </xf>
    <xf numFmtId="10" fontId="74" fillId="0" borderId="0" xfId="7" applyNumberFormat="1" applyFont="1" applyAlignment="1">
      <alignment horizontal="center" vertical="center"/>
    </xf>
    <xf numFmtId="10" fontId="74" fillId="0" borderId="0" xfId="7" applyNumberFormat="1" applyFont="1" applyAlignment="1">
      <alignment horizontal="center" vertical="center" wrapText="1"/>
    </xf>
    <xf numFmtId="2" fontId="75" fillId="7" borderId="0" xfId="7" applyNumberFormat="1" applyFont="1" applyFill="1" applyAlignment="1">
      <alignment horizontal="center" wrapText="1"/>
    </xf>
    <xf numFmtId="0" fontId="4" fillId="0" borderId="0" xfId="7" applyFont="1" applyAlignment="1">
      <alignment horizontal="left" wrapText="1"/>
    </xf>
    <xf numFmtId="0" fontId="75" fillId="7" borderId="0" xfId="7" applyFont="1" applyFill="1" applyAlignment="1">
      <alignment horizontal="center" wrapText="1"/>
    </xf>
    <xf numFmtId="0" fontId="7" fillId="0" borderId="0" xfId="7" applyFont="1" applyAlignment="1">
      <alignment horizontal="center"/>
    </xf>
    <xf numFmtId="2" fontId="10" fillId="7" borderId="0" xfId="7" applyNumberFormat="1" applyFont="1" applyFill="1" applyAlignment="1">
      <alignment horizontal="center" wrapText="1"/>
    </xf>
    <xf numFmtId="49" fontId="7" fillId="0" borderId="0" xfId="7" applyNumberFormat="1" applyFont="1"/>
    <xf numFmtId="0" fontId="10" fillId="7" borderId="0" xfId="7" applyFont="1" applyFill="1" applyAlignment="1">
      <alignment horizontal="center" wrapText="1"/>
    </xf>
    <xf numFmtId="2" fontId="7" fillId="4" borderId="0" xfId="7" applyNumberFormat="1" applyFont="1" applyFill="1" applyAlignment="1">
      <alignment horizontal="center" wrapText="1"/>
    </xf>
    <xf numFmtId="2" fontId="7" fillId="0" borderId="0" xfId="7" applyNumberFormat="1" applyFont="1" applyAlignment="1">
      <alignment horizontal="center" wrapText="1"/>
    </xf>
    <xf numFmtId="0" fontId="7" fillId="0" borderId="0" xfId="7" applyFont="1" applyAlignment="1">
      <alignment horizontal="center" wrapText="1"/>
    </xf>
    <xf numFmtId="2" fontId="53" fillId="7" borderId="0" xfId="7" applyNumberFormat="1" applyFont="1" applyFill="1" applyAlignment="1">
      <alignment horizontal="center" wrapText="1"/>
    </xf>
    <xf numFmtId="0" fontId="3" fillId="0" borderId="0" xfId="7"/>
    <xf numFmtId="0" fontId="2" fillId="0" borderId="0" xfId="7" applyFont="1" applyAlignment="1">
      <alignment horizontal="center" vertical="center"/>
    </xf>
    <xf numFmtId="171" fontId="54" fillId="0" borderId="0" xfId="7" applyNumberFormat="1" applyFont="1" applyAlignment="1">
      <alignment horizontal="center" vertical="center"/>
    </xf>
    <xf numFmtId="2" fontId="3" fillId="0" borderId="0" xfId="7" applyNumberFormat="1" applyAlignment="1">
      <alignment horizontal="center"/>
    </xf>
    <xf numFmtId="0" fontId="3" fillId="0" borderId="0" xfId="7" applyAlignment="1">
      <alignment horizontal="left" wrapText="1"/>
    </xf>
    <xf numFmtId="0" fontId="54" fillId="0" borderId="0" xfId="7" applyFont="1" applyAlignment="1">
      <alignment horizontal="center"/>
    </xf>
    <xf numFmtId="2" fontId="9" fillId="0" borderId="0" xfId="7" applyNumberFormat="1" applyFont="1" applyAlignment="1">
      <alignment horizontal="center"/>
    </xf>
    <xf numFmtId="49" fontId="9" fillId="0" borderId="0" xfId="7" applyNumberFormat="1" applyFont="1"/>
    <xf numFmtId="0" fontId="9" fillId="0" borderId="0" xfId="7" applyFont="1"/>
    <xf numFmtId="2" fontId="9" fillId="4" borderId="0" xfId="7" applyNumberFormat="1" applyFont="1" applyFill="1" applyAlignment="1">
      <alignment horizontal="center"/>
    </xf>
    <xf numFmtId="171" fontId="9" fillId="0" borderId="0" xfId="6" applyNumberFormat="1" applyFont="1" applyAlignment="1">
      <alignment horizontal="center"/>
    </xf>
    <xf numFmtId="171" fontId="9" fillId="0" borderId="0" xfId="6" applyNumberFormat="1" applyFont="1"/>
    <xf numFmtId="0" fontId="7" fillId="0" borderId="0" xfId="7" applyFont="1" applyAlignment="1">
      <alignment horizontal="center" vertical="center"/>
    </xf>
    <xf numFmtId="171" fontId="7" fillId="0" borderId="0" xfId="7" applyNumberFormat="1" applyFont="1" applyAlignment="1">
      <alignment horizontal="center" vertical="center"/>
    </xf>
    <xf numFmtId="171" fontId="6" fillId="0" borderId="0" xfId="6" applyNumberFormat="1" applyFont="1" applyAlignment="1">
      <alignment horizontal="center"/>
    </xf>
    <xf numFmtId="171" fontId="6" fillId="0" borderId="0" xfId="6" applyNumberFormat="1" applyFont="1"/>
    <xf numFmtId="0" fontId="6" fillId="0" borderId="0" xfId="7" applyFont="1" applyAlignment="1">
      <alignment vertical="top" wrapText="1"/>
    </xf>
    <xf numFmtId="0" fontId="7" fillId="0" borderId="0" xfId="7" applyFont="1" applyAlignment="1">
      <alignment horizontal="center" vertical="center" wrapText="1"/>
    </xf>
    <xf numFmtId="0" fontId="3" fillId="0" borderId="0" xfId="7" applyAlignment="1">
      <alignment horizontal="left" vertical="top" wrapText="1"/>
    </xf>
    <xf numFmtId="0" fontId="7" fillId="0" borderId="0" xfId="7" applyFont="1" applyAlignment="1">
      <alignment horizontal="center" vertical="top" wrapText="1"/>
    </xf>
    <xf numFmtId="2" fontId="6" fillId="0" borderId="0" xfId="7" applyNumberFormat="1" applyFont="1" applyAlignment="1">
      <alignment horizontal="center" vertical="top" wrapText="1"/>
    </xf>
    <xf numFmtId="2" fontId="6" fillId="4" borderId="0" xfId="7" applyNumberFormat="1" applyFont="1" applyFill="1" applyAlignment="1">
      <alignment horizontal="center" vertical="top" wrapText="1"/>
    </xf>
    <xf numFmtId="171" fontId="6" fillId="0" borderId="0" xfId="6" applyNumberFormat="1" applyFont="1" applyAlignment="1">
      <alignment horizontal="center" vertical="top" wrapText="1"/>
    </xf>
    <xf numFmtId="0" fontId="6" fillId="0" borderId="0" xfId="7" applyFont="1" applyAlignment="1">
      <alignment wrapText="1"/>
    </xf>
    <xf numFmtId="49" fontId="3" fillId="0" borderId="0" xfId="7" applyNumberFormat="1"/>
    <xf numFmtId="0" fontId="7" fillId="5" borderId="0" xfId="7" applyFont="1" applyFill="1" applyAlignment="1">
      <alignment horizontal="center" wrapText="1"/>
    </xf>
    <xf numFmtId="0" fontId="6" fillId="0" borderId="0" xfId="7" applyFont="1" applyAlignment="1">
      <alignment horizontal="left" wrapText="1"/>
    </xf>
    <xf numFmtId="2" fontId="7" fillId="0" borderId="0" xfId="7" applyNumberFormat="1" applyFont="1" applyAlignment="1">
      <alignment horizontal="center"/>
    </xf>
    <xf numFmtId="2" fontId="7" fillId="4" borderId="0" xfId="7" applyNumberFormat="1" applyFont="1" applyFill="1" applyAlignment="1">
      <alignment horizontal="center"/>
    </xf>
    <xf numFmtId="171" fontId="7" fillId="0" borderId="0" xfId="6" applyNumberFormat="1" applyFont="1" applyAlignment="1">
      <alignment horizontal="center"/>
    </xf>
    <xf numFmtId="0" fontId="7" fillId="0" borderId="0" xfId="7" applyFont="1" applyAlignment="1">
      <alignment vertical="center"/>
    </xf>
    <xf numFmtId="0" fontId="7" fillId="0" borderId="0" xfId="7" applyFont="1"/>
    <xf numFmtId="49" fontId="6" fillId="0" borderId="0" xfId="7" quotePrefix="1" applyNumberFormat="1" applyFont="1"/>
    <xf numFmtId="171" fontId="6" fillId="0" borderId="0" xfId="6" quotePrefix="1" applyNumberFormat="1" applyFont="1"/>
    <xf numFmtId="171" fontId="3" fillId="0" borderId="0" xfId="6" applyNumberFormat="1" applyAlignment="1">
      <alignment horizontal="center"/>
    </xf>
    <xf numFmtId="0" fontId="6" fillId="0" borderId="0" xfId="7" applyFont="1" applyAlignment="1">
      <alignment horizontal="left"/>
    </xf>
    <xf numFmtId="4" fontId="9" fillId="72" borderId="0" xfId="7" applyNumberFormat="1" applyFont="1" applyFill="1" applyAlignment="1">
      <alignment horizontal="center" vertical="top"/>
    </xf>
    <xf numFmtId="2" fontId="9" fillId="8" borderId="0" xfId="7" applyNumberFormat="1" applyFont="1" applyFill="1" applyAlignment="1">
      <alignment horizontal="center"/>
    </xf>
    <xf numFmtId="49" fontId="9" fillId="4" borderId="0" xfId="7" applyNumberFormat="1" applyFont="1" applyFill="1"/>
    <xf numFmtId="171" fontId="6" fillId="4" borderId="0" xfId="6" applyNumberFormat="1" applyFont="1" applyFill="1" applyAlignment="1">
      <alignment horizontal="center"/>
    </xf>
    <xf numFmtId="171" fontId="6" fillId="4" borderId="0" xfId="6" applyNumberFormat="1" applyFont="1" applyFill="1"/>
    <xf numFmtId="49" fontId="6" fillId="4" borderId="0" xfId="7" applyNumberFormat="1" applyFont="1" applyFill="1"/>
    <xf numFmtId="0" fontId="3" fillId="0" borderId="0" xfId="7" applyAlignment="1">
      <alignment vertical="center"/>
    </xf>
    <xf numFmtId="1" fontId="2" fillId="0" borderId="1" xfId="7" applyNumberFormat="1" applyFont="1" applyBorder="1" applyAlignment="1">
      <alignment horizontal="center" vertical="center"/>
    </xf>
    <xf numFmtId="172" fontId="3" fillId="0" borderId="1" xfId="7" applyNumberFormat="1" applyBorder="1" applyAlignment="1">
      <alignment horizontal="center" vertical="center"/>
    </xf>
    <xf numFmtId="1" fontId="3" fillId="0" borderId="1" xfId="7" applyNumberFormat="1" applyBorder="1" applyAlignment="1">
      <alignment horizontal="center" vertical="center"/>
    </xf>
    <xf numFmtId="0" fontId="3" fillId="0" borderId="1" xfId="7" applyBorder="1" applyAlignment="1">
      <alignment horizontal="center" vertical="center"/>
    </xf>
    <xf numFmtId="0" fontId="2" fillId="0" borderId="1" xfId="7" applyFont="1" applyBorder="1" applyAlignment="1">
      <alignment horizontal="center" vertical="center"/>
    </xf>
    <xf numFmtId="0" fontId="2" fillId="0" borderId="0" xfId="7" applyFont="1" applyAlignment="1">
      <alignment vertical="center"/>
    </xf>
    <xf numFmtId="1" fontId="56" fillId="69" borderId="1" xfId="7" applyNumberFormat="1" applyFont="1" applyFill="1" applyBorder="1" applyAlignment="1">
      <alignment horizontal="center" vertical="center"/>
    </xf>
    <xf numFmtId="0" fontId="56" fillId="69" borderId="1" xfId="7" applyFont="1" applyFill="1" applyBorder="1" applyAlignment="1">
      <alignment horizontal="center" vertical="center"/>
    </xf>
    <xf numFmtId="2" fontId="56" fillId="69" borderId="1" xfId="7" applyNumberFormat="1" applyFont="1" applyFill="1" applyBorder="1" applyAlignment="1">
      <alignment horizontal="center" vertical="center"/>
    </xf>
    <xf numFmtId="0" fontId="58" fillId="0" borderId="0" xfId="7" applyFont="1" applyAlignment="1">
      <alignment horizontal="center" vertical="center"/>
    </xf>
    <xf numFmtId="1" fontId="58" fillId="0" borderId="1" xfId="7" applyNumberFormat="1" applyFont="1" applyBorder="1" applyAlignment="1">
      <alignment horizontal="center" vertical="center"/>
    </xf>
    <xf numFmtId="0" fontId="57" fillId="5" borderId="1" xfId="7" applyFont="1" applyFill="1" applyBorder="1" applyAlignment="1">
      <alignment vertical="center"/>
    </xf>
    <xf numFmtId="0" fontId="60" fillId="5" borderId="1" xfId="7" applyFont="1" applyFill="1" applyBorder="1" applyAlignment="1">
      <alignment horizontal="center" vertical="center"/>
    </xf>
    <xf numFmtId="0" fontId="57" fillId="0" borderId="0" xfId="7" applyFont="1" applyAlignment="1">
      <alignment vertical="center"/>
    </xf>
    <xf numFmtId="173" fontId="2" fillId="0" borderId="1" xfId="7" applyNumberFormat="1" applyFont="1" applyBorder="1" applyAlignment="1" applyProtection="1">
      <alignment horizontal="right" vertical="center"/>
      <protection hidden="1"/>
    </xf>
    <xf numFmtId="1" fontId="58" fillId="0" borderId="1" xfId="7" quotePrefix="1" applyNumberFormat="1" applyFont="1" applyBorder="1" applyAlignment="1">
      <alignment horizontal="center" vertical="center"/>
    </xf>
    <xf numFmtId="173" fontId="2" fillId="5" borderId="1" xfId="7" applyNumberFormat="1" applyFont="1" applyFill="1" applyBorder="1" applyAlignment="1" applyProtection="1">
      <alignment horizontal="right" vertical="center"/>
      <protection hidden="1"/>
    </xf>
    <xf numFmtId="2" fontId="2" fillId="3" borderId="1" xfId="7" applyNumberFormat="1" applyFont="1" applyFill="1" applyBorder="1" applyAlignment="1">
      <alignment horizontal="center" vertical="center"/>
    </xf>
    <xf numFmtId="1" fontId="2" fillId="0" borderId="0" xfId="7" applyNumberFormat="1" applyFont="1" applyAlignment="1">
      <alignment horizontal="center" vertical="center"/>
    </xf>
    <xf numFmtId="0" fontId="3" fillId="0" borderId="0" xfId="7" applyAlignment="1">
      <alignment horizontal="center" vertical="center"/>
    </xf>
    <xf numFmtId="0" fontId="62" fillId="0" borderId="0" xfId="7" applyFont="1" applyAlignment="1">
      <alignment horizontal="right" vertical="center"/>
    </xf>
    <xf numFmtId="1" fontId="3" fillId="0" borderId="0" xfId="7" applyNumberFormat="1" applyAlignment="1">
      <alignment horizontal="center" vertical="center"/>
    </xf>
    <xf numFmtId="1" fontId="2" fillId="0" borderId="0" xfId="7" applyNumberFormat="1" applyFont="1" applyAlignment="1">
      <alignment horizontal="left" vertical="center"/>
    </xf>
    <xf numFmtId="0" fontId="60" fillId="0" borderId="0" xfId="7" applyFont="1" applyAlignment="1">
      <alignment vertical="center"/>
    </xf>
    <xf numFmtId="2" fontId="3" fillId="0" borderId="0" xfId="7" applyNumberFormat="1" applyAlignment="1">
      <alignment horizontal="center" vertical="center"/>
    </xf>
    <xf numFmtId="0" fontId="3" fillId="0" borderId="1" xfId="7" applyBorder="1" applyAlignment="1">
      <alignment vertical="center"/>
    </xf>
    <xf numFmtId="2" fontId="2" fillId="0" borderId="0" xfId="7" applyNumberFormat="1" applyFont="1" applyAlignment="1">
      <alignment horizontal="center" vertical="center"/>
    </xf>
    <xf numFmtId="2" fontId="2" fillId="0" borderId="1" xfId="7" applyNumberFormat="1" applyFont="1" applyBorder="1" applyAlignment="1">
      <alignment horizontal="center" vertical="center"/>
    </xf>
    <xf numFmtId="1" fontId="62" fillId="0" borderId="0" xfId="7" applyNumberFormat="1" applyFont="1" applyAlignment="1">
      <alignment horizontal="center" vertical="center"/>
    </xf>
    <xf numFmtId="0" fontId="62" fillId="0" borderId="0" xfId="7" applyFont="1" applyAlignment="1">
      <alignment vertical="center"/>
    </xf>
    <xf numFmtId="0" fontId="63" fillId="0" borderId="24" xfId="7" applyFont="1" applyBorder="1" applyAlignment="1" applyProtection="1">
      <alignment horizontal="center" vertical="center"/>
    </xf>
    <xf numFmtId="0" fontId="63" fillId="0" borderId="25" xfId="7" applyFont="1" applyBorder="1" applyAlignment="1" applyProtection="1">
      <alignment horizontal="center" vertical="center"/>
    </xf>
    <xf numFmtId="0" fontId="63" fillId="6" borderId="24" xfId="7" applyFont="1" applyFill="1" applyBorder="1" applyAlignment="1" applyProtection="1">
      <alignment horizontal="center" vertical="center"/>
      <protection hidden="1"/>
    </xf>
    <xf numFmtId="0" fontId="63" fillId="6" borderId="26" xfId="7" applyFont="1" applyFill="1" applyBorder="1" applyAlignment="1" applyProtection="1">
      <alignment horizontal="center" vertical="center"/>
      <protection hidden="1"/>
    </xf>
    <xf numFmtId="0" fontId="57" fillId="5" borderId="21" xfId="7" applyFont="1" applyFill="1" applyBorder="1" applyAlignment="1" applyProtection="1">
      <alignment horizontal="left" vertical="center" wrapText="1"/>
    </xf>
    <xf numFmtId="0" fontId="57" fillId="5" borderId="23" xfId="7" applyFont="1" applyFill="1" applyBorder="1" applyAlignment="1" applyProtection="1">
      <alignment horizontal="left" vertical="center" wrapText="1"/>
    </xf>
    <xf numFmtId="0" fontId="57" fillId="5" borderId="22" xfId="7" applyFont="1" applyFill="1" applyBorder="1" applyAlignment="1" applyProtection="1">
      <alignment horizontal="left" vertical="center" wrapText="1"/>
    </xf>
    <xf numFmtId="1" fontId="55" fillId="70" borderId="0" xfId="7" applyNumberFormat="1" applyFont="1" applyFill="1" applyBorder="1" applyAlignment="1" applyProtection="1">
      <alignment horizontal="center" vertical="center" wrapText="1"/>
    </xf>
    <xf numFmtId="0" fontId="58" fillId="5" borderId="21" xfId="7" applyFont="1" applyFill="1" applyBorder="1" applyAlignment="1" applyProtection="1">
      <alignment horizontal="left" vertical="center"/>
    </xf>
    <xf numFmtId="0" fontId="58" fillId="5" borderId="23" xfId="7" applyFont="1" applyFill="1" applyBorder="1" applyAlignment="1" applyProtection="1">
      <alignment horizontal="left" vertical="center"/>
    </xf>
    <xf numFmtId="0" fontId="58" fillId="5" borderId="22" xfId="7" applyFont="1" applyFill="1" applyBorder="1" applyAlignment="1" applyProtection="1">
      <alignment horizontal="left" vertical="center"/>
    </xf>
    <xf numFmtId="0" fontId="63" fillId="0" borderId="24" xfId="7" applyFont="1" applyBorder="1" applyAlignment="1" applyProtection="1">
      <alignment horizontal="left" vertical="center"/>
    </xf>
    <xf numFmtId="0" fontId="63" fillId="0" borderId="25" xfId="7" applyFont="1" applyBorder="1" applyAlignment="1" applyProtection="1">
      <alignment horizontal="left" vertical="center"/>
    </xf>
    <xf numFmtId="0" fontId="64" fillId="0" borderId="24" xfId="7" applyFont="1" applyBorder="1" applyAlignment="1" applyProtection="1">
      <alignment horizontal="left" vertical="center"/>
    </xf>
    <xf numFmtId="0" fontId="64" fillId="0" borderId="25" xfId="7" applyFont="1" applyBorder="1" applyAlignment="1" applyProtection="1">
      <alignment horizontal="left" vertical="center"/>
    </xf>
    <xf numFmtId="0" fontId="57" fillId="5" borderId="23" xfId="7" applyFont="1" applyFill="1" applyBorder="1" applyAlignment="1" applyProtection="1">
      <alignment horizontal="left" vertical="center"/>
    </xf>
    <xf numFmtId="0" fontId="57" fillId="5" borderId="22" xfId="7" applyFont="1" applyFill="1" applyBorder="1" applyAlignment="1" applyProtection="1">
      <alignment horizontal="left" vertical="center"/>
    </xf>
    <xf numFmtId="0" fontId="2" fillId="0" borderId="21" xfId="7" applyFont="1" applyBorder="1" applyAlignment="1" applyProtection="1">
      <alignment horizontal="left" vertical="center" wrapText="1"/>
    </xf>
    <xf numFmtId="0" fontId="2" fillId="0" borderId="22" xfId="7" applyFont="1" applyBorder="1" applyAlignment="1" applyProtection="1">
      <alignment horizontal="left" vertical="center" wrapText="1"/>
    </xf>
    <xf numFmtId="1" fontId="55" fillId="0" borderId="0" xfId="7" applyNumberFormat="1" applyFont="1" applyAlignment="1" applyProtection="1">
      <alignment horizontal="center" vertical="center" wrapText="1"/>
    </xf>
    <xf numFmtId="1" fontId="64" fillId="0" borderId="27" xfId="7" applyNumberFormat="1" applyFont="1" applyBorder="1" applyAlignment="1" applyProtection="1">
      <alignment horizontal="center" vertical="center"/>
    </xf>
    <xf numFmtId="1" fontId="2" fillId="0" borderId="1" xfId="7" applyNumberFormat="1" applyFont="1" applyBorder="1" applyAlignment="1" applyProtection="1">
      <alignment horizontal="center" vertical="center"/>
    </xf>
    <xf numFmtId="1" fontId="3" fillId="0" borderId="1" xfId="7" applyNumberFormat="1" applyFont="1" applyBorder="1" applyAlignment="1" applyProtection="1">
      <alignment horizontal="left" vertical="center"/>
    </xf>
    <xf numFmtId="0" fontId="3" fillId="0" borderId="21" xfId="7" applyFont="1" applyBorder="1" applyAlignment="1" applyProtection="1">
      <alignment horizontal="left" vertical="center"/>
    </xf>
    <xf numFmtId="0" fontId="3" fillId="0" borderId="22" xfId="7" applyFont="1" applyBorder="1" applyAlignment="1" applyProtection="1">
      <alignment horizontal="left" vertical="center"/>
    </xf>
    <xf numFmtId="0" fontId="3" fillId="0" borderId="21" xfId="7" applyFont="1" applyBorder="1" applyAlignment="1" applyProtection="1">
      <alignment horizontal="left" vertical="center" wrapText="1"/>
    </xf>
    <xf numFmtId="0" fontId="62" fillId="71" borderId="32" xfId="7" applyFont="1" applyFill="1" applyBorder="1" applyAlignment="1">
      <alignment horizontal="center" vertical="center"/>
    </xf>
    <xf numFmtId="0" fontId="62" fillId="71" borderId="33" xfId="7" applyFont="1" applyFill="1" applyBorder="1" applyAlignment="1">
      <alignment horizontal="center" vertical="center"/>
    </xf>
    <xf numFmtId="0" fontId="70" fillId="71" borderId="34" xfId="7" applyFont="1" applyFill="1" applyBorder="1" applyAlignment="1">
      <alignment horizontal="center" vertical="center" wrapText="1"/>
    </xf>
    <xf numFmtId="0" fontId="70" fillId="71" borderId="35" xfId="7" applyFont="1" applyFill="1" applyBorder="1" applyAlignment="1">
      <alignment horizontal="center" vertical="center" wrapText="1"/>
    </xf>
    <xf numFmtId="0" fontId="70" fillId="71" borderId="32" xfId="7" applyFont="1" applyFill="1" applyBorder="1" applyAlignment="1">
      <alignment horizontal="center" vertical="center" wrapText="1"/>
    </xf>
    <xf numFmtId="0" fontId="70" fillId="71" borderId="33" xfId="7" applyFont="1" applyFill="1" applyBorder="1" applyAlignment="1">
      <alignment horizontal="center" vertical="center" wrapText="1"/>
    </xf>
    <xf numFmtId="0" fontId="62" fillId="2" borderId="32" xfId="7" applyFont="1" applyFill="1" applyBorder="1" applyAlignment="1">
      <alignment horizontal="center" vertical="center"/>
    </xf>
    <xf numFmtId="0" fontId="62" fillId="2" borderId="33" xfId="7" applyFont="1" applyFill="1" applyBorder="1" applyAlignment="1">
      <alignment horizontal="center" vertical="center"/>
    </xf>
    <xf numFmtId="0" fontId="70" fillId="2" borderId="32" xfId="7" applyFont="1" applyFill="1" applyBorder="1" applyAlignment="1">
      <alignment horizontal="center" vertical="center" wrapText="1"/>
    </xf>
    <xf numFmtId="0" fontId="70" fillId="2" borderId="33" xfId="7" applyFont="1" applyFill="1" applyBorder="1" applyAlignment="1">
      <alignment horizontal="center" vertical="center" wrapText="1"/>
    </xf>
    <xf numFmtId="0" fontId="64" fillId="0" borderId="24" xfId="7" applyFont="1" applyBorder="1" applyAlignment="1">
      <alignment horizontal="left" vertical="center"/>
    </xf>
    <xf numFmtId="0" fontId="64" fillId="0" borderId="25" xfId="7" applyFont="1" applyBorder="1" applyAlignment="1">
      <alignment horizontal="left" vertical="center"/>
    </xf>
    <xf numFmtId="0" fontId="63" fillId="0" borderId="24" xfId="7" applyFont="1" applyBorder="1" applyAlignment="1">
      <alignment horizontal="center" vertical="center"/>
    </xf>
    <xf numFmtId="0" fontId="63" fillId="0" borderId="25" xfId="7" applyFont="1" applyBorder="1" applyAlignment="1">
      <alignment horizontal="center" vertical="center"/>
    </xf>
    <xf numFmtId="0" fontId="62" fillId="2" borderId="28" xfId="7" applyFont="1" applyFill="1" applyBorder="1" applyAlignment="1">
      <alignment horizontal="center" vertical="center"/>
    </xf>
    <xf numFmtId="0" fontId="62" fillId="2" borderId="29" xfId="7" applyFont="1" applyFill="1" applyBorder="1" applyAlignment="1">
      <alignment horizontal="center" vertical="center"/>
    </xf>
    <xf numFmtId="0" fontId="70" fillId="2" borderId="30" xfId="7" applyFont="1" applyFill="1" applyBorder="1" applyAlignment="1">
      <alignment horizontal="center" vertical="center" wrapText="1"/>
    </xf>
    <xf numFmtId="0" fontId="70" fillId="2" borderId="31" xfId="7" applyFont="1" applyFill="1" applyBorder="1" applyAlignment="1">
      <alignment horizontal="center" vertical="center" wrapText="1"/>
    </xf>
    <xf numFmtId="1" fontId="55" fillId="0" borderId="0" xfId="7" applyNumberFormat="1" applyFont="1" applyAlignment="1">
      <alignment horizontal="center" vertical="center" wrapText="1"/>
    </xf>
    <xf numFmtId="0" fontId="2" fillId="5" borderId="21" xfId="7" applyFont="1" applyFill="1" applyBorder="1" applyAlignment="1">
      <alignment horizontal="left" vertical="center" wrapText="1"/>
    </xf>
    <xf numFmtId="0" fontId="3" fillId="5" borderId="23" xfId="7" applyFill="1" applyBorder="1" applyAlignment="1">
      <alignment horizontal="left" vertical="center" wrapText="1"/>
    </xf>
    <xf numFmtId="0" fontId="3" fillId="5" borderId="22" xfId="7" applyFill="1" applyBorder="1" applyAlignment="1">
      <alignment horizontal="left" vertical="center" wrapText="1"/>
    </xf>
    <xf numFmtId="0" fontId="2" fillId="5" borderId="21" xfId="7" applyFont="1" applyFill="1" applyBorder="1" applyAlignment="1">
      <alignment horizontal="left" vertical="center"/>
    </xf>
    <xf numFmtId="0" fontId="2" fillId="5" borderId="23" xfId="7" applyFont="1" applyFill="1" applyBorder="1" applyAlignment="1">
      <alignment horizontal="left" vertical="center"/>
    </xf>
    <xf numFmtId="0" fontId="2" fillId="5" borderId="22" xfId="7" applyFont="1" applyFill="1" applyBorder="1" applyAlignment="1">
      <alignment horizontal="left" vertical="center"/>
    </xf>
    <xf numFmtId="0" fontId="63" fillId="0" borderId="24" xfId="7" applyFont="1" applyBorder="1" applyAlignment="1">
      <alignment horizontal="left" vertical="center"/>
    </xf>
    <xf numFmtId="0" fontId="63" fillId="0" borderId="25" xfId="7" applyFont="1" applyBorder="1" applyAlignment="1">
      <alignment horizontal="left" vertical="center"/>
    </xf>
    <xf numFmtId="0" fontId="3" fillId="5" borderId="23" xfId="7" applyFill="1" applyBorder="1" applyAlignment="1">
      <alignment horizontal="left" vertical="center"/>
    </xf>
    <xf numFmtId="0" fontId="3" fillId="5" borderId="22" xfId="7" applyFill="1" applyBorder="1" applyAlignment="1">
      <alignment horizontal="left" vertical="center"/>
    </xf>
    <xf numFmtId="0" fontId="2" fillId="0" borderId="21" xfId="7" applyFont="1" applyBorder="1" applyAlignment="1">
      <alignment horizontal="left" vertical="center" wrapText="1"/>
    </xf>
    <xf numFmtId="0" fontId="2" fillId="0" borderId="22" xfId="7" applyFont="1" applyBorder="1" applyAlignment="1">
      <alignment horizontal="left" vertical="center" wrapText="1"/>
    </xf>
    <xf numFmtId="0" fontId="57" fillId="5" borderId="21" xfId="7" applyFont="1" applyFill="1" applyBorder="1" applyAlignment="1">
      <alignment horizontal="left" vertical="center" wrapText="1"/>
    </xf>
    <xf numFmtId="0" fontId="57" fillId="5" borderId="23" xfId="7" applyFont="1" applyFill="1" applyBorder="1" applyAlignment="1">
      <alignment horizontal="left" vertical="center" wrapText="1"/>
    </xf>
    <xf numFmtId="0" fontId="57" fillId="5" borderId="22" xfId="7" applyFont="1" applyFill="1" applyBorder="1" applyAlignment="1">
      <alignment horizontal="left" vertical="center" wrapText="1"/>
    </xf>
    <xf numFmtId="0" fontId="3" fillId="0" borderId="21" xfId="7" applyBorder="1" applyAlignment="1">
      <alignment horizontal="left" vertical="center"/>
    </xf>
    <xf numFmtId="0" fontId="3" fillId="0" borderId="22" xfId="7" applyBorder="1" applyAlignment="1">
      <alignment horizontal="left" vertical="center"/>
    </xf>
    <xf numFmtId="1" fontId="64" fillId="0" borderId="27" xfId="7" applyNumberFormat="1" applyFont="1" applyBorder="1" applyAlignment="1">
      <alignment horizontal="center" vertical="center"/>
    </xf>
    <xf numFmtId="1" fontId="2" fillId="0" borderId="1" xfId="7" applyNumberFormat="1" applyFont="1" applyBorder="1" applyAlignment="1">
      <alignment horizontal="center" vertical="center"/>
    </xf>
    <xf numFmtId="1" fontId="3" fillId="0" borderId="1" xfId="7" applyNumberFormat="1" applyBorder="1" applyAlignment="1">
      <alignment horizontal="left" vertical="center"/>
    </xf>
    <xf numFmtId="0" fontId="3" fillId="0" borderId="21" xfId="7" applyBorder="1" applyAlignment="1">
      <alignment horizontal="left" vertical="center" wrapText="1"/>
    </xf>
    <xf numFmtId="0" fontId="62" fillId="71" borderId="32" xfId="7" applyFont="1" applyFill="1" applyBorder="1" applyAlignment="1" applyProtection="1">
      <alignment horizontal="center" vertical="center"/>
    </xf>
    <xf numFmtId="0" fontId="62" fillId="71" borderId="33" xfId="7" applyFont="1" applyFill="1" applyBorder="1" applyAlignment="1" applyProtection="1">
      <alignment horizontal="center" vertical="center"/>
    </xf>
    <xf numFmtId="0" fontId="70" fillId="71" borderId="34" xfId="7" applyFont="1" applyFill="1" applyBorder="1" applyAlignment="1" applyProtection="1">
      <alignment horizontal="center" vertical="center" wrapText="1"/>
    </xf>
    <xf numFmtId="0" fontId="70" fillId="71" borderId="35" xfId="7" applyFont="1" applyFill="1" applyBorder="1" applyAlignment="1" applyProtection="1">
      <alignment horizontal="center" vertical="center" wrapText="1"/>
    </xf>
    <xf numFmtId="0" fontId="70" fillId="71" borderId="32" xfId="7" applyFont="1" applyFill="1" applyBorder="1" applyAlignment="1" applyProtection="1">
      <alignment horizontal="center" vertical="center" wrapText="1"/>
    </xf>
    <xf numFmtId="0" fontId="70" fillId="71" borderId="33" xfId="7" applyFont="1" applyFill="1" applyBorder="1" applyAlignment="1" applyProtection="1">
      <alignment horizontal="center" vertical="center" wrapText="1"/>
    </xf>
    <xf numFmtId="0" fontId="62" fillId="2" borderId="32" xfId="7" applyFont="1" applyFill="1" applyBorder="1" applyAlignment="1" applyProtection="1">
      <alignment horizontal="center" vertical="center"/>
    </xf>
    <xf numFmtId="0" fontId="62" fillId="2" borderId="33" xfId="7" applyFont="1" applyFill="1" applyBorder="1" applyAlignment="1" applyProtection="1">
      <alignment horizontal="center" vertical="center"/>
    </xf>
    <xf numFmtId="0" fontId="70" fillId="2" borderId="32" xfId="7" applyFont="1" applyFill="1" applyBorder="1" applyAlignment="1" applyProtection="1">
      <alignment horizontal="center" vertical="center" wrapText="1"/>
    </xf>
    <xf numFmtId="0" fontId="70" fillId="2" borderId="33" xfId="7" applyFont="1" applyFill="1" applyBorder="1" applyAlignment="1" applyProtection="1">
      <alignment horizontal="center" vertical="center" wrapText="1"/>
    </xf>
    <xf numFmtId="0" fontId="62" fillId="2" borderId="28" xfId="7" applyFont="1" applyFill="1" applyBorder="1" applyAlignment="1" applyProtection="1">
      <alignment horizontal="center" vertical="center"/>
    </xf>
    <xf numFmtId="0" fontId="62" fillId="2" borderId="29" xfId="7" applyFont="1" applyFill="1" applyBorder="1" applyAlignment="1" applyProtection="1">
      <alignment horizontal="center" vertical="center"/>
    </xf>
    <xf numFmtId="0" fontId="70" fillId="2" borderId="30" xfId="7" applyFont="1" applyFill="1" applyBorder="1" applyAlignment="1" applyProtection="1">
      <alignment horizontal="center" vertical="center" wrapText="1"/>
    </xf>
    <xf numFmtId="0" fontId="70" fillId="2" borderId="31" xfId="7" applyFont="1" applyFill="1" applyBorder="1" applyAlignment="1" applyProtection="1">
      <alignment horizontal="center" vertical="center" wrapText="1"/>
    </xf>
    <xf numFmtId="0" fontId="2" fillId="5" borderId="21" xfId="7" applyFont="1" applyFill="1" applyBorder="1" applyAlignment="1" applyProtection="1">
      <alignment horizontal="left" vertical="center" wrapText="1"/>
    </xf>
    <xf numFmtId="0" fontId="3" fillId="5" borderId="23" xfId="7" applyFont="1" applyFill="1" applyBorder="1" applyAlignment="1" applyProtection="1">
      <alignment horizontal="left" vertical="center" wrapText="1"/>
    </xf>
    <xf numFmtId="0" fontId="3" fillId="5" borderId="22" xfId="7" applyFont="1" applyFill="1" applyBorder="1" applyAlignment="1" applyProtection="1">
      <alignment horizontal="left" vertical="center" wrapText="1"/>
    </xf>
    <xf numFmtId="0" fontId="2" fillId="5" borderId="21" xfId="7" applyFont="1" applyFill="1" applyBorder="1" applyAlignment="1" applyProtection="1">
      <alignment horizontal="left" vertical="center"/>
    </xf>
    <xf numFmtId="0" fontId="2" fillId="5" borderId="23" xfId="7" applyFont="1" applyFill="1" applyBorder="1" applyAlignment="1" applyProtection="1">
      <alignment horizontal="left" vertical="center"/>
    </xf>
    <xf numFmtId="0" fontId="2" fillId="5" borderId="22" xfId="7" applyFont="1" applyFill="1" applyBorder="1" applyAlignment="1" applyProtection="1">
      <alignment horizontal="left" vertical="center"/>
    </xf>
    <xf numFmtId="0" fontId="3" fillId="5" borderId="23" xfId="7" applyFont="1" applyFill="1" applyBorder="1" applyAlignment="1" applyProtection="1">
      <alignment horizontal="left" vertical="center"/>
    </xf>
    <xf numFmtId="0" fontId="3" fillId="5" borderId="22" xfId="7" applyFont="1" applyFill="1" applyBorder="1" applyAlignment="1" applyProtection="1">
      <alignment horizontal="left" vertical="center"/>
    </xf>
  </cellXfs>
  <cellStyles count="264">
    <cellStyle name="20% - Akzent1" xfId="8" xr:uid="{00000000-0005-0000-0000-000000000000}"/>
    <cellStyle name="20% - Akzent2" xfId="9" xr:uid="{00000000-0005-0000-0000-000001000000}"/>
    <cellStyle name="20% - Akzent3" xfId="10" xr:uid="{00000000-0005-0000-0000-000002000000}"/>
    <cellStyle name="20% - Akzent4" xfId="11" xr:uid="{00000000-0005-0000-0000-000003000000}"/>
    <cellStyle name="20% - Akzent5" xfId="12" xr:uid="{00000000-0005-0000-0000-000004000000}"/>
    <cellStyle name="20% - Akzent6" xfId="13" xr:uid="{00000000-0005-0000-0000-000005000000}"/>
    <cellStyle name="20% - Dekorfärg1" xfId="14" xr:uid="{00000000-0005-0000-0000-000006000000}"/>
    <cellStyle name="20% - Dekorfärg2" xfId="15" xr:uid="{00000000-0005-0000-0000-000007000000}"/>
    <cellStyle name="20% - Dekorfärg3" xfId="16" xr:uid="{00000000-0005-0000-0000-000008000000}"/>
    <cellStyle name="20% - Dekorfärg4" xfId="17" xr:uid="{00000000-0005-0000-0000-000009000000}"/>
    <cellStyle name="20% - Dekorfärg5" xfId="18" xr:uid="{00000000-0005-0000-0000-00000A000000}"/>
    <cellStyle name="20% - Dekorfärg6" xfId="19" xr:uid="{00000000-0005-0000-0000-00000B000000}"/>
    <cellStyle name="40% - Akzent1" xfId="20" xr:uid="{00000000-0005-0000-0000-00000C000000}"/>
    <cellStyle name="40% - Akzent2" xfId="21" xr:uid="{00000000-0005-0000-0000-00000D000000}"/>
    <cellStyle name="40% - Akzent3" xfId="22" xr:uid="{00000000-0005-0000-0000-00000E000000}"/>
    <cellStyle name="40% - Akzent4" xfId="23" xr:uid="{00000000-0005-0000-0000-00000F000000}"/>
    <cellStyle name="40% - Akzent5" xfId="24" xr:uid="{00000000-0005-0000-0000-000010000000}"/>
    <cellStyle name="40% - Akzent6" xfId="25" xr:uid="{00000000-0005-0000-0000-000011000000}"/>
    <cellStyle name="40% - Dekorfärg1" xfId="26" xr:uid="{00000000-0005-0000-0000-000012000000}"/>
    <cellStyle name="40% - Dekorfärg2" xfId="27" xr:uid="{00000000-0005-0000-0000-000013000000}"/>
    <cellStyle name="40% - Dekorfärg3" xfId="28" xr:uid="{00000000-0005-0000-0000-000014000000}"/>
    <cellStyle name="40% - Dekorfärg4" xfId="29" xr:uid="{00000000-0005-0000-0000-000015000000}"/>
    <cellStyle name="40% - Dekorfärg5" xfId="30" xr:uid="{00000000-0005-0000-0000-000016000000}"/>
    <cellStyle name="40% - Dekorfärg6" xfId="31" xr:uid="{00000000-0005-0000-0000-000017000000}"/>
    <cellStyle name="60% - Akzent1" xfId="32" xr:uid="{00000000-0005-0000-0000-000018000000}"/>
    <cellStyle name="60% - Akzent2" xfId="33" xr:uid="{00000000-0005-0000-0000-000019000000}"/>
    <cellStyle name="60% - Akzent3" xfId="34" xr:uid="{00000000-0005-0000-0000-00001A000000}"/>
    <cellStyle name="60% - Akzent4" xfId="35" xr:uid="{00000000-0005-0000-0000-00001B000000}"/>
    <cellStyle name="60% - Akzent5" xfId="36" xr:uid="{00000000-0005-0000-0000-00001C000000}"/>
    <cellStyle name="60% - Akzent6" xfId="37" xr:uid="{00000000-0005-0000-0000-00001D000000}"/>
    <cellStyle name="60% - Dekorfärg1" xfId="38" xr:uid="{00000000-0005-0000-0000-00001E000000}"/>
    <cellStyle name="60% - Dekorfärg2" xfId="39" xr:uid="{00000000-0005-0000-0000-00001F000000}"/>
    <cellStyle name="60% - Dekorfärg3" xfId="40" xr:uid="{00000000-0005-0000-0000-000020000000}"/>
    <cellStyle name="60% - Dekorfärg4" xfId="41" xr:uid="{00000000-0005-0000-0000-000021000000}"/>
    <cellStyle name="60% - Dekorfärg5" xfId="42" xr:uid="{00000000-0005-0000-0000-000022000000}"/>
    <cellStyle name="60% - Dekorfärg6" xfId="43" xr:uid="{00000000-0005-0000-0000-000023000000}"/>
    <cellStyle name="Accent1 - 20%" xfId="44" xr:uid="{00000000-0005-0000-0000-000024000000}"/>
    <cellStyle name="Accent1 - 40%" xfId="45" xr:uid="{00000000-0005-0000-0000-000025000000}"/>
    <cellStyle name="Accent1 - 60%" xfId="46" xr:uid="{00000000-0005-0000-0000-000026000000}"/>
    <cellStyle name="Accent1 2" xfId="47" xr:uid="{00000000-0005-0000-0000-000027000000}"/>
    <cellStyle name="Accent1 3" xfId="48" xr:uid="{00000000-0005-0000-0000-000028000000}"/>
    <cellStyle name="Accent1 4" xfId="49" xr:uid="{00000000-0005-0000-0000-000029000000}"/>
    <cellStyle name="Accent1 5" xfId="50" xr:uid="{00000000-0005-0000-0000-00002A000000}"/>
    <cellStyle name="Accent1 6" xfId="51" xr:uid="{00000000-0005-0000-0000-00002B000000}"/>
    <cellStyle name="Accent1 7" xfId="52" xr:uid="{00000000-0005-0000-0000-00002C000000}"/>
    <cellStyle name="Accent1 8" xfId="53" xr:uid="{00000000-0005-0000-0000-00002D000000}"/>
    <cellStyle name="Accent1 9" xfId="54" xr:uid="{00000000-0005-0000-0000-00002E000000}"/>
    <cellStyle name="Accent2 - 20%" xfId="55" xr:uid="{00000000-0005-0000-0000-00002F000000}"/>
    <cellStyle name="Accent2 - 40%" xfId="56" xr:uid="{00000000-0005-0000-0000-000030000000}"/>
    <cellStyle name="Accent2 - 60%" xfId="57" xr:uid="{00000000-0005-0000-0000-000031000000}"/>
    <cellStyle name="Accent2 2" xfId="58" xr:uid="{00000000-0005-0000-0000-000032000000}"/>
    <cellStyle name="Accent2 3" xfId="59" xr:uid="{00000000-0005-0000-0000-000033000000}"/>
    <cellStyle name="Accent2 4" xfId="60" xr:uid="{00000000-0005-0000-0000-000034000000}"/>
    <cellStyle name="Accent2 5" xfId="61" xr:uid="{00000000-0005-0000-0000-000035000000}"/>
    <cellStyle name="Accent2 6" xfId="62" xr:uid="{00000000-0005-0000-0000-000036000000}"/>
    <cellStyle name="Accent2 7" xfId="63" xr:uid="{00000000-0005-0000-0000-000037000000}"/>
    <cellStyle name="Accent2 8" xfId="64" xr:uid="{00000000-0005-0000-0000-000038000000}"/>
    <cellStyle name="Accent2 9" xfId="65" xr:uid="{00000000-0005-0000-0000-000039000000}"/>
    <cellStyle name="Accent3 - 20%" xfId="66" xr:uid="{00000000-0005-0000-0000-00003A000000}"/>
    <cellStyle name="Accent3 - 40%" xfId="67" xr:uid="{00000000-0005-0000-0000-00003B000000}"/>
    <cellStyle name="Accent3 - 60%" xfId="68" xr:uid="{00000000-0005-0000-0000-00003C000000}"/>
    <cellStyle name="Accent3 2" xfId="69" xr:uid="{00000000-0005-0000-0000-00003D000000}"/>
    <cellStyle name="Accent3 3" xfId="70" xr:uid="{00000000-0005-0000-0000-00003E000000}"/>
    <cellStyle name="Accent3 4" xfId="71" xr:uid="{00000000-0005-0000-0000-00003F000000}"/>
    <cellStyle name="Accent3 5" xfId="72" xr:uid="{00000000-0005-0000-0000-000040000000}"/>
    <cellStyle name="Accent3 6" xfId="73" xr:uid="{00000000-0005-0000-0000-000041000000}"/>
    <cellStyle name="Accent3 7" xfId="74" xr:uid="{00000000-0005-0000-0000-000042000000}"/>
    <cellStyle name="Accent3 8" xfId="75" xr:uid="{00000000-0005-0000-0000-000043000000}"/>
    <cellStyle name="Accent3 9" xfId="76" xr:uid="{00000000-0005-0000-0000-000044000000}"/>
    <cellStyle name="Accent4 - 20%" xfId="77" xr:uid="{00000000-0005-0000-0000-000045000000}"/>
    <cellStyle name="Accent4 - 40%" xfId="78" xr:uid="{00000000-0005-0000-0000-000046000000}"/>
    <cellStyle name="Accent4 - 60%" xfId="79" xr:uid="{00000000-0005-0000-0000-000047000000}"/>
    <cellStyle name="Accent4 2" xfId="80" xr:uid="{00000000-0005-0000-0000-000048000000}"/>
    <cellStyle name="Accent4 3" xfId="81" xr:uid="{00000000-0005-0000-0000-000049000000}"/>
    <cellStyle name="Accent4 4" xfId="82" xr:uid="{00000000-0005-0000-0000-00004A000000}"/>
    <cellStyle name="Accent4 5" xfId="83" xr:uid="{00000000-0005-0000-0000-00004B000000}"/>
    <cellStyle name="Accent4 6" xfId="84" xr:uid="{00000000-0005-0000-0000-00004C000000}"/>
    <cellStyle name="Accent4 7" xfId="85" xr:uid="{00000000-0005-0000-0000-00004D000000}"/>
    <cellStyle name="Accent4 8" xfId="86" xr:uid="{00000000-0005-0000-0000-00004E000000}"/>
    <cellStyle name="Accent4 9" xfId="87" xr:uid="{00000000-0005-0000-0000-00004F000000}"/>
    <cellStyle name="Accent5 - 20%" xfId="88" xr:uid="{00000000-0005-0000-0000-000050000000}"/>
    <cellStyle name="Accent5 - 40%" xfId="89" xr:uid="{00000000-0005-0000-0000-000051000000}"/>
    <cellStyle name="Accent5 - 60%" xfId="90" xr:uid="{00000000-0005-0000-0000-000052000000}"/>
    <cellStyle name="Accent5 2" xfId="91" xr:uid="{00000000-0005-0000-0000-000053000000}"/>
    <cellStyle name="Accent5 3" xfId="92" xr:uid="{00000000-0005-0000-0000-000054000000}"/>
    <cellStyle name="Accent5 4" xfId="93" xr:uid="{00000000-0005-0000-0000-000055000000}"/>
    <cellStyle name="Accent5 5" xfId="94" xr:uid="{00000000-0005-0000-0000-000056000000}"/>
    <cellStyle name="Accent5 6" xfId="95" xr:uid="{00000000-0005-0000-0000-000057000000}"/>
    <cellStyle name="Accent5 7" xfId="96" xr:uid="{00000000-0005-0000-0000-000058000000}"/>
    <cellStyle name="Accent5 8" xfId="97" xr:uid="{00000000-0005-0000-0000-000059000000}"/>
    <cellStyle name="Accent5 9" xfId="98" xr:uid="{00000000-0005-0000-0000-00005A000000}"/>
    <cellStyle name="Accent6 - 20%" xfId="99" xr:uid="{00000000-0005-0000-0000-00005B000000}"/>
    <cellStyle name="Accent6 - 40%" xfId="100" xr:uid="{00000000-0005-0000-0000-00005C000000}"/>
    <cellStyle name="Accent6 - 60%" xfId="101" xr:uid="{00000000-0005-0000-0000-00005D000000}"/>
    <cellStyle name="Accent6 2" xfId="102" xr:uid="{00000000-0005-0000-0000-00005E000000}"/>
    <cellStyle name="Accent6 3" xfId="103" xr:uid="{00000000-0005-0000-0000-00005F000000}"/>
    <cellStyle name="Accent6 4" xfId="104" xr:uid="{00000000-0005-0000-0000-000060000000}"/>
    <cellStyle name="Accent6 5" xfId="105" xr:uid="{00000000-0005-0000-0000-000061000000}"/>
    <cellStyle name="Accent6 6" xfId="106" xr:uid="{00000000-0005-0000-0000-000062000000}"/>
    <cellStyle name="Accent6 7" xfId="107" xr:uid="{00000000-0005-0000-0000-000063000000}"/>
    <cellStyle name="Accent6 8" xfId="108" xr:uid="{00000000-0005-0000-0000-000064000000}"/>
    <cellStyle name="Accent6 9" xfId="109" xr:uid="{00000000-0005-0000-0000-000065000000}"/>
    <cellStyle name="Anteckning" xfId="110" xr:uid="{00000000-0005-0000-0000-000066000000}"/>
    <cellStyle name="Bad 2" xfId="111" xr:uid="{00000000-0005-0000-0000-000067000000}"/>
    <cellStyle name="Beräkning" xfId="112" xr:uid="{00000000-0005-0000-0000-000068000000}"/>
    <cellStyle name="Bra" xfId="113" xr:uid="{00000000-0005-0000-0000-000069000000}"/>
    <cellStyle name="Calculation 2" xfId="114" xr:uid="{00000000-0005-0000-0000-00006A000000}"/>
    <cellStyle name="Check Cell 2" xfId="115" xr:uid="{00000000-0005-0000-0000-00006B000000}"/>
    <cellStyle name="ColumnHeading" xfId="116" xr:uid="{00000000-0005-0000-0000-00006C000000}"/>
    <cellStyle name="Comma 2" xfId="117" xr:uid="{00000000-0005-0000-0000-00006E000000}"/>
    <cellStyle name="Comma 2 2" xfId="118" xr:uid="{00000000-0005-0000-0000-00006F000000}"/>
    <cellStyle name="Comma 3" xfId="119" xr:uid="{00000000-0005-0000-0000-000070000000}"/>
    <cellStyle name="Comma 4" xfId="120" xr:uid="{00000000-0005-0000-0000-000071000000}"/>
    <cellStyle name="Comma 5" xfId="121" xr:uid="{00000000-0005-0000-0000-000072000000}"/>
    <cellStyle name="Comma 6" xfId="122" xr:uid="{00000000-0005-0000-0000-000073000000}"/>
    <cellStyle name="Comma 7" xfId="123" xr:uid="{00000000-0005-0000-0000-000074000000}"/>
    <cellStyle name="Currency 2" xfId="124" xr:uid="{00000000-0005-0000-0000-000075000000}"/>
    <cellStyle name="Currency 2 2" xfId="125" xr:uid="{00000000-0005-0000-0000-000076000000}"/>
    <cellStyle name="Currency 2 3" xfId="126" xr:uid="{00000000-0005-0000-0000-000077000000}"/>
    <cellStyle name="Dålig" xfId="127" xr:uid="{00000000-0005-0000-0000-000078000000}"/>
    <cellStyle name="Emphasis 1" xfId="128" xr:uid="{00000000-0005-0000-0000-000079000000}"/>
    <cellStyle name="Emphasis 2" xfId="129" xr:uid="{00000000-0005-0000-0000-00007A000000}"/>
    <cellStyle name="Emphasis 3" xfId="130" xr:uid="{00000000-0005-0000-0000-00007B000000}"/>
    <cellStyle name="EPMUnrecognizedMember" xfId="131" xr:uid="{00000000-0005-0000-0000-00007C000000}"/>
    <cellStyle name="Euro" xfId="132" xr:uid="{00000000-0005-0000-0000-00007D000000}"/>
    <cellStyle name="Euro 2" xfId="133" xr:uid="{00000000-0005-0000-0000-00007E000000}"/>
    <cellStyle name="Euro 3" xfId="134" xr:uid="{00000000-0005-0000-0000-00007F000000}"/>
    <cellStyle name="Färg1" xfId="135" xr:uid="{00000000-0005-0000-0000-000080000000}"/>
    <cellStyle name="Färg2" xfId="136" xr:uid="{00000000-0005-0000-0000-000081000000}"/>
    <cellStyle name="Färg3" xfId="137" xr:uid="{00000000-0005-0000-0000-000082000000}"/>
    <cellStyle name="Färg4" xfId="138" xr:uid="{00000000-0005-0000-0000-000083000000}"/>
    <cellStyle name="Färg5" xfId="139" xr:uid="{00000000-0005-0000-0000-000084000000}"/>
    <cellStyle name="Färg6" xfId="140" xr:uid="{00000000-0005-0000-0000-000085000000}"/>
    <cellStyle name="Förklarande text" xfId="141" xr:uid="{00000000-0005-0000-0000-000086000000}"/>
    <cellStyle name="Good 2" xfId="142" xr:uid="{00000000-0005-0000-0000-000087000000}"/>
    <cellStyle name="Heading 1 2" xfId="143" xr:uid="{00000000-0005-0000-0000-000088000000}"/>
    <cellStyle name="Heading 2 2" xfId="144" xr:uid="{00000000-0005-0000-0000-000089000000}"/>
    <cellStyle name="Heading 3 2" xfId="145" xr:uid="{00000000-0005-0000-0000-00008A000000}"/>
    <cellStyle name="Heading 4 2" xfId="146" xr:uid="{00000000-0005-0000-0000-00008B000000}"/>
    <cellStyle name="Indata" xfId="147" xr:uid="{00000000-0005-0000-0000-00008C000000}"/>
    <cellStyle name="Input 2" xfId="148" xr:uid="{00000000-0005-0000-0000-00008D000000}"/>
    <cellStyle name="Komma 2" xfId="149" xr:uid="{00000000-0005-0000-0000-00008E000000}"/>
    <cellStyle name="Kontrollcell" xfId="150" xr:uid="{00000000-0005-0000-0000-00008F000000}"/>
    <cellStyle name="Länkad cell" xfId="151" xr:uid="{00000000-0005-0000-0000-000090000000}"/>
    <cellStyle name="Legal 8½ x 14 in" xfId="152" xr:uid="{00000000-0005-0000-0000-000091000000}"/>
    <cellStyle name="Legal 8½ x 14 in 2" xfId="153" xr:uid="{00000000-0005-0000-0000-000092000000}"/>
    <cellStyle name="Linked Cell 2" xfId="154" xr:uid="{00000000-0005-0000-0000-000093000000}"/>
    <cellStyle name="Milliers 2" xfId="155" xr:uid="{00000000-0005-0000-0000-000094000000}"/>
    <cellStyle name="Monétaire 2" xfId="156" xr:uid="{00000000-0005-0000-0000-000095000000}"/>
    <cellStyle name="Neutral 2" xfId="157" xr:uid="{00000000-0005-0000-0000-000096000000}"/>
    <cellStyle name="Normal" xfId="0" builtinId="0"/>
    <cellStyle name="Normal 10" xfId="158" xr:uid="{00000000-0005-0000-0000-000098000000}"/>
    <cellStyle name="Normal 11" xfId="159" xr:uid="{00000000-0005-0000-0000-000099000000}"/>
    <cellStyle name="Normal 12" xfId="160" xr:uid="{00000000-0005-0000-0000-00009A000000}"/>
    <cellStyle name="Normal 13" xfId="161" xr:uid="{00000000-0005-0000-0000-00009B000000}"/>
    <cellStyle name="Normal 14" xfId="162" xr:uid="{00000000-0005-0000-0000-00009C000000}"/>
    <cellStyle name="Normal 15" xfId="163" xr:uid="{00000000-0005-0000-0000-00009D000000}"/>
    <cellStyle name="Normal 16" xfId="7" xr:uid="{00000000-0005-0000-0000-00009E000000}"/>
    <cellStyle name="Normal 17" xfId="164" xr:uid="{00000000-0005-0000-0000-00009F000000}"/>
    <cellStyle name="Normal 2" xfId="1" xr:uid="{00000000-0005-0000-0000-0000A0000000}"/>
    <cellStyle name="Normal 2 2" xfId="165" xr:uid="{00000000-0005-0000-0000-0000A1000000}"/>
    <cellStyle name="Normal 2 3" xfId="166" xr:uid="{00000000-0005-0000-0000-0000A2000000}"/>
    <cellStyle name="Normal 3" xfId="2" xr:uid="{00000000-0005-0000-0000-0000A3000000}"/>
    <cellStyle name="Normal 3 2" xfId="167" xr:uid="{00000000-0005-0000-0000-0000A4000000}"/>
    <cellStyle name="Normal 3 2 2" xfId="168" xr:uid="{00000000-0005-0000-0000-0000A5000000}"/>
    <cellStyle name="Normal 3 3" xfId="169" xr:uid="{00000000-0005-0000-0000-0000A6000000}"/>
    <cellStyle name="Normal 3 4" xfId="170" xr:uid="{00000000-0005-0000-0000-0000A7000000}"/>
    <cellStyle name="Normal 4" xfId="3" xr:uid="{00000000-0005-0000-0000-0000A8000000}"/>
    <cellStyle name="Normal 4 2" xfId="171" xr:uid="{00000000-0005-0000-0000-0000A9000000}"/>
    <cellStyle name="Normal 4 3" xfId="172" xr:uid="{00000000-0005-0000-0000-0000AA000000}"/>
    <cellStyle name="Normal 5" xfId="173" xr:uid="{00000000-0005-0000-0000-0000AB000000}"/>
    <cellStyle name="Normal 5 2" xfId="174" xr:uid="{00000000-0005-0000-0000-0000AC000000}"/>
    <cellStyle name="Normal 5 2 2" xfId="175" xr:uid="{00000000-0005-0000-0000-0000AD000000}"/>
    <cellStyle name="Normal 5 3" xfId="176" xr:uid="{00000000-0005-0000-0000-0000AE000000}"/>
    <cellStyle name="Normal 6" xfId="177" xr:uid="{00000000-0005-0000-0000-0000AF000000}"/>
    <cellStyle name="Normal 7" xfId="178" xr:uid="{00000000-0005-0000-0000-0000B0000000}"/>
    <cellStyle name="Normal 7 2" xfId="179" xr:uid="{00000000-0005-0000-0000-0000B1000000}"/>
    <cellStyle name="Normal 7 2 2" xfId="180" xr:uid="{00000000-0005-0000-0000-0000B2000000}"/>
    <cellStyle name="Normal 7 3" xfId="181" xr:uid="{00000000-0005-0000-0000-0000B3000000}"/>
    <cellStyle name="Normal 8" xfId="182" xr:uid="{00000000-0005-0000-0000-0000B4000000}"/>
    <cellStyle name="Normal 8 2" xfId="183" xr:uid="{00000000-0005-0000-0000-0000B5000000}"/>
    <cellStyle name="Normal 9" xfId="184" xr:uid="{00000000-0005-0000-0000-0000B6000000}"/>
    <cellStyle name="Normalny 2" xfId="185" xr:uid="{00000000-0005-0000-0000-0000B7000000}"/>
    <cellStyle name="Normalny 2 2" xfId="186" xr:uid="{00000000-0005-0000-0000-0000B8000000}"/>
    <cellStyle name="Normalny 2 2 2" xfId="187" xr:uid="{00000000-0005-0000-0000-0000B9000000}"/>
    <cellStyle name="Normalny 3" xfId="188" xr:uid="{00000000-0005-0000-0000-0000BA000000}"/>
    <cellStyle name="Note 2" xfId="189" xr:uid="{00000000-0005-0000-0000-0000BB000000}"/>
    <cellStyle name="Output 2" xfId="190" xr:uid="{00000000-0005-0000-0000-0000BC000000}"/>
    <cellStyle name="Percent" xfId="5" builtinId="5"/>
    <cellStyle name="Percent 2" xfId="6" xr:uid="{00000000-0005-0000-0000-0000BE000000}"/>
    <cellStyle name="Percent 2 2" xfId="191" xr:uid="{00000000-0005-0000-0000-0000BF000000}"/>
    <cellStyle name="Percent 2 3" xfId="192" xr:uid="{00000000-0005-0000-0000-0000C0000000}"/>
    <cellStyle name="Percent 3" xfId="193" xr:uid="{00000000-0005-0000-0000-0000C1000000}"/>
    <cellStyle name="Percent 4" xfId="194" xr:uid="{00000000-0005-0000-0000-0000C2000000}"/>
    <cellStyle name="Percent 5" xfId="195" xr:uid="{00000000-0005-0000-0000-0000C3000000}"/>
    <cellStyle name="Percent 6" xfId="196" xr:uid="{00000000-0005-0000-0000-0000C4000000}"/>
    <cellStyle name="Percent 7" xfId="197" xr:uid="{00000000-0005-0000-0000-0000C5000000}"/>
    <cellStyle name="Percent 8" xfId="198" xr:uid="{00000000-0005-0000-0000-0000C6000000}"/>
    <cellStyle name="Pourcentage 2" xfId="4" xr:uid="{00000000-0005-0000-0000-0000C7000000}"/>
    <cellStyle name="Pourcentage 2 2" xfId="199" xr:uid="{00000000-0005-0000-0000-0000C8000000}"/>
    <cellStyle name="Pourcentage 3" xfId="200" xr:uid="{00000000-0005-0000-0000-0000C9000000}"/>
    <cellStyle name="Prozent 2" xfId="201" xr:uid="{00000000-0005-0000-0000-0000CA000000}"/>
    <cellStyle name="Rubrik" xfId="202" xr:uid="{00000000-0005-0000-0000-0000CB000000}"/>
    <cellStyle name="Rubrik 1" xfId="203" xr:uid="{00000000-0005-0000-0000-0000CC000000}"/>
    <cellStyle name="Rubrik 2" xfId="204" xr:uid="{00000000-0005-0000-0000-0000CD000000}"/>
    <cellStyle name="Rubrik 3" xfId="205" xr:uid="{00000000-0005-0000-0000-0000CE000000}"/>
    <cellStyle name="Rubrik 4" xfId="206" xr:uid="{00000000-0005-0000-0000-0000CF000000}"/>
    <cellStyle name="SAPBEXaggData" xfId="207" xr:uid="{00000000-0005-0000-0000-0000D0000000}"/>
    <cellStyle name="SAPBEXaggDataEmph" xfId="208" xr:uid="{00000000-0005-0000-0000-0000D1000000}"/>
    <cellStyle name="SAPBEXaggItem" xfId="209" xr:uid="{00000000-0005-0000-0000-0000D2000000}"/>
    <cellStyle name="SAPBEXaggItemX" xfId="210" xr:uid="{00000000-0005-0000-0000-0000D3000000}"/>
    <cellStyle name="SAPBEXchaText" xfId="211" xr:uid="{00000000-0005-0000-0000-0000D4000000}"/>
    <cellStyle name="SAPBEXexcBad7" xfId="212" xr:uid="{00000000-0005-0000-0000-0000D5000000}"/>
    <cellStyle name="SAPBEXexcBad8" xfId="213" xr:uid="{00000000-0005-0000-0000-0000D6000000}"/>
    <cellStyle name="SAPBEXexcBad9" xfId="214" xr:uid="{00000000-0005-0000-0000-0000D7000000}"/>
    <cellStyle name="SAPBEXexcCritical4" xfId="215" xr:uid="{00000000-0005-0000-0000-0000D8000000}"/>
    <cellStyle name="SAPBEXexcCritical5" xfId="216" xr:uid="{00000000-0005-0000-0000-0000D9000000}"/>
    <cellStyle name="SAPBEXexcCritical6" xfId="217" xr:uid="{00000000-0005-0000-0000-0000DA000000}"/>
    <cellStyle name="SAPBEXexcGood1" xfId="218" xr:uid="{00000000-0005-0000-0000-0000DB000000}"/>
    <cellStyle name="SAPBEXexcGood2" xfId="219" xr:uid="{00000000-0005-0000-0000-0000DC000000}"/>
    <cellStyle name="SAPBEXexcGood3" xfId="220" xr:uid="{00000000-0005-0000-0000-0000DD000000}"/>
    <cellStyle name="SAPBEXfilterDrill" xfId="221" xr:uid="{00000000-0005-0000-0000-0000DE000000}"/>
    <cellStyle name="SAPBEXfilterItem" xfId="222" xr:uid="{00000000-0005-0000-0000-0000DF000000}"/>
    <cellStyle name="SAPBEXfilterText" xfId="223" xr:uid="{00000000-0005-0000-0000-0000E0000000}"/>
    <cellStyle name="SAPBEXformats" xfId="224" xr:uid="{00000000-0005-0000-0000-0000E1000000}"/>
    <cellStyle name="SAPBEXheaderItem" xfId="225" xr:uid="{00000000-0005-0000-0000-0000E2000000}"/>
    <cellStyle name="SAPBEXheaderText" xfId="226" xr:uid="{00000000-0005-0000-0000-0000E3000000}"/>
    <cellStyle name="SAPBEXHLevel0" xfId="227" xr:uid="{00000000-0005-0000-0000-0000E4000000}"/>
    <cellStyle name="SAPBEXHLevel0X" xfId="228" xr:uid="{00000000-0005-0000-0000-0000E5000000}"/>
    <cellStyle name="SAPBEXHLevel1" xfId="229" xr:uid="{00000000-0005-0000-0000-0000E6000000}"/>
    <cellStyle name="SAPBEXHLevel1X" xfId="230" xr:uid="{00000000-0005-0000-0000-0000E7000000}"/>
    <cellStyle name="SAPBEXHLevel2" xfId="231" xr:uid="{00000000-0005-0000-0000-0000E8000000}"/>
    <cellStyle name="SAPBEXHLevel2X" xfId="232" xr:uid="{00000000-0005-0000-0000-0000E9000000}"/>
    <cellStyle name="SAPBEXHLevel3" xfId="233" xr:uid="{00000000-0005-0000-0000-0000EA000000}"/>
    <cellStyle name="SAPBEXHLevel3X" xfId="234" xr:uid="{00000000-0005-0000-0000-0000EB000000}"/>
    <cellStyle name="SAPBEXinputData" xfId="235" xr:uid="{00000000-0005-0000-0000-0000EC000000}"/>
    <cellStyle name="SAPBEXItemHeader" xfId="236" xr:uid="{00000000-0005-0000-0000-0000ED000000}"/>
    <cellStyle name="SAPBEXresData" xfId="237" xr:uid="{00000000-0005-0000-0000-0000EE000000}"/>
    <cellStyle name="SAPBEXresDataEmph" xfId="238" xr:uid="{00000000-0005-0000-0000-0000EF000000}"/>
    <cellStyle name="SAPBEXresItem" xfId="239" xr:uid="{00000000-0005-0000-0000-0000F0000000}"/>
    <cellStyle name="SAPBEXresItemX" xfId="240" xr:uid="{00000000-0005-0000-0000-0000F1000000}"/>
    <cellStyle name="SAPBEXstdData" xfId="241" xr:uid="{00000000-0005-0000-0000-0000F2000000}"/>
    <cellStyle name="SAPBEXstdDataEmph" xfId="242" xr:uid="{00000000-0005-0000-0000-0000F3000000}"/>
    <cellStyle name="SAPBEXstdItem" xfId="243" xr:uid="{00000000-0005-0000-0000-0000F4000000}"/>
    <cellStyle name="SAPBEXstdItemX" xfId="244" xr:uid="{00000000-0005-0000-0000-0000F5000000}"/>
    <cellStyle name="SAPBEXtitle" xfId="245" xr:uid="{00000000-0005-0000-0000-0000F6000000}"/>
    <cellStyle name="SAPBEXunassignedItem" xfId="246" xr:uid="{00000000-0005-0000-0000-0000F7000000}"/>
    <cellStyle name="SAPBEXundefined" xfId="247" xr:uid="{00000000-0005-0000-0000-0000F8000000}"/>
    <cellStyle name="Sheet Title" xfId="248" xr:uid="{00000000-0005-0000-0000-0000F9000000}"/>
    <cellStyle name="Standard 2" xfId="249" xr:uid="{00000000-0005-0000-0000-0000FA000000}"/>
    <cellStyle name="Standard 2 2" xfId="250" xr:uid="{00000000-0005-0000-0000-0000FB000000}"/>
    <cellStyle name="Standard 3" xfId="251" xr:uid="{00000000-0005-0000-0000-0000FC000000}"/>
    <cellStyle name="Standard 3 2" xfId="252" xr:uid="{00000000-0005-0000-0000-0000FD000000}"/>
    <cellStyle name="Standard 3 3" xfId="253" xr:uid="{00000000-0005-0000-0000-0000FE000000}"/>
    <cellStyle name="Standard 4" xfId="254" xr:uid="{00000000-0005-0000-0000-0000FF000000}"/>
    <cellStyle name="Standard 5" xfId="255" xr:uid="{00000000-0005-0000-0000-000000010000}"/>
    <cellStyle name="Standard 6" xfId="256" xr:uid="{00000000-0005-0000-0000-000001010000}"/>
    <cellStyle name="Summa" xfId="257" xr:uid="{00000000-0005-0000-0000-000002010000}"/>
    <cellStyle name="Total 2" xfId="258" xr:uid="{00000000-0005-0000-0000-000003010000}"/>
    <cellStyle name="Utdata" xfId="259" xr:uid="{00000000-0005-0000-0000-000004010000}"/>
    <cellStyle name="Varningstext" xfId="260" xr:uid="{00000000-0005-0000-0000-000005010000}"/>
    <cellStyle name="Währung 2" xfId="261" xr:uid="{00000000-0005-0000-0000-000006010000}"/>
    <cellStyle name="Warning Text 2" xfId="262" xr:uid="{00000000-0005-0000-0000-000007010000}"/>
    <cellStyle name="常规_Transfer Price List INT T 2010 rev2" xfId="263" xr:uid="{00000000-0005-0000-0000-000008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png"/><Relationship Id="rId1" Type="http://schemas.openxmlformats.org/officeDocument/2006/relationships/image" Target="../media/image1.jpeg"/><Relationship Id="rId4"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4.png"/><Relationship Id="rId1" Type="http://schemas.openxmlformats.org/officeDocument/2006/relationships/image" Target="../media/image1.jpe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3</xdr:col>
      <xdr:colOff>4981575</xdr:colOff>
      <xdr:row>1</xdr:row>
      <xdr:rowOff>95250</xdr:rowOff>
    </xdr:from>
    <xdr:to>
      <xdr:col>4</xdr:col>
      <xdr:colOff>1208088</xdr:colOff>
      <xdr:row>1</xdr:row>
      <xdr:rowOff>666750</xdr:rowOff>
    </xdr:to>
    <xdr:pic>
      <xdr:nvPicPr>
        <xdr:cNvPr id="2" name="Picture 9" descr="MSA_TheSafetyCompany">
          <a:extLst>
            <a:ext uri="{FF2B5EF4-FFF2-40B4-BE49-F238E27FC236}">
              <a16:creationId xmlns:a16="http://schemas.microsoft.com/office/drawing/2014/main" id="{1929D73A-0C2A-4A9B-B2E0-6B5CFD9116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10775" y="285750"/>
          <a:ext cx="1204913"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111125</xdr:colOff>
      <xdr:row>1</xdr:row>
      <xdr:rowOff>63500</xdr:rowOff>
    </xdr:from>
    <xdr:to>
      <xdr:col>2</xdr:col>
      <xdr:colOff>1301750</xdr:colOff>
      <xdr:row>1</xdr:row>
      <xdr:rowOff>835867</xdr:rowOff>
    </xdr:to>
    <xdr:pic>
      <xdr:nvPicPr>
        <xdr:cNvPr id="3" name="Grafik 6">
          <a:extLst>
            <a:ext uri="{FF2B5EF4-FFF2-40B4-BE49-F238E27FC236}">
              <a16:creationId xmlns:a16="http://schemas.microsoft.com/office/drawing/2014/main" id="{CBADC4C6-F0BA-4136-B07B-0D8221BBE097}"/>
            </a:ext>
          </a:extLst>
        </xdr:cNvPr>
        <xdr:cNvPicPr>
          <a:picLocks noChangeAspect="1"/>
        </xdr:cNvPicPr>
      </xdr:nvPicPr>
      <xdr:blipFill>
        <a:blip xmlns:r="http://schemas.openxmlformats.org/officeDocument/2006/relationships" r:embed="rId2"/>
        <a:stretch>
          <a:fillRect/>
        </a:stretch>
      </xdr:blipFill>
      <xdr:spPr>
        <a:xfrm>
          <a:off x="790575" y="254000"/>
          <a:ext cx="2428875" cy="772367"/>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3</xdr:col>
      <xdr:colOff>3829050</xdr:colOff>
      <xdr:row>1</xdr:row>
      <xdr:rowOff>0</xdr:rowOff>
    </xdr:from>
    <xdr:to>
      <xdr:col>4</xdr:col>
      <xdr:colOff>76200</xdr:colOff>
      <xdr:row>1</xdr:row>
      <xdr:rowOff>819150</xdr:rowOff>
    </xdr:to>
    <xdr:pic>
      <xdr:nvPicPr>
        <xdr:cNvPr id="4" name="Image 5">
          <a:extLst>
            <a:ext uri="{FF2B5EF4-FFF2-40B4-BE49-F238E27FC236}">
              <a16:creationId xmlns:a16="http://schemas.microsoft.com/office/drawing/2014/main" id="{5F8B1AD7-E1B5-4131-AFF2-A80FEE3DFDA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858250" y="190500"/>
          <a:ext cx="9715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200025</xdr:colOff>
      <xdr:row>32</xdr:row>
      <xdr:rowOff>238125</xdr:rowOff>
    </xdr:from>
    <xdr:to>
      <xdr:col>1</xdr:col>
      <xdr:colOff>1024568</xdr:colOff>
      <xdr:row>36</xdr:row>
      <xdr:rowOff>126068</xdr:rowOff>
    </xdr:to>
    <xdr:pic>
      <xdr:nvPicPr>
        <xdr:cNvPr id="5" name="Image 1">
          <a:extLst>
            <a:ext uri="{FF2B5EF4-FFF2-40B4-BE49-F238E27FC236}">
              <a16:creationId xmlns:a16="http://schemas.microsoft.com/office/drawing/2014/main" id="{87A723F0-5DA7-4CCB-BD78-42A39D30C1F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0025" y="6156325"/>
          <a:ext cx="1503993" cy="8404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5143500</xdr:colOff>
      <xdr:row>1</xdr:row>
      <xdr:rowOff>161925</xdr:rowOff>
    </xdr:from>
    <xdr:to>
      <xdr:col>4</xdr:col>
      <xdr:colOff>38100</xdr:colOff>
      <xdr:row>1</xdr:row>
      <xdr:rowOff>733425</xdr:rowOff>
    </xdr:to>
    <xdr:pic>
      <xdr:nvPicPr>
        <xdr:cNvPr id="2" name="Picture 9" descr="MSA_TheSafetyCompany">
          <a:extLst>
            <a:ext uri="{FF2B5EF4-FFF2-40B4-BE49-F238E27FC236}">
              <a16:creationId xmlns:a16="http://schemas.microsoft.com/office/drawing/2014/main" id="{06024E73-2B39-4B14-A894-F6EB72A249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41050" y="352425"/>
          <a:ext cx="14986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5529239</xdr:colOff>
      <xdr:row>31</xdr:row>
      <xdr:rowOff>38100</xdr:rowOff>
    </xdr:from>
    <xdr:to>
      <xdr:col>4</xdr:col>
      <xdr:colOff>1204889</xdr:colOff>
      <xdr:row>31</xdr:row>
      <xdr:rowOff>1181100</xdr:rowOff>
    </xdr:to>
    <xdr:pic>
      <xdr:nvPicPr>
        <xdr:cNvPr id="3" name="Image 1">
          <a:extLst>
            <a:ext uri="{FF2B5EF4-FFF2-40B4-BE49-F238E27FC236}">
              <a16:creationId xmlns:a16="http://schemas.microsoft.com/office/drawing/2014/main" id="{771DAA86-F2CA-4E4A-975F-B60D5C80511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26789" y="6083300"/>
          <a:ext cx="22796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111125</xdr:colOff>
      <xdr:row>1</xdr:row>
      <xdr:rowOff>63500</xdr:rowOff>
    </xdr:from>
    <xdr:to>
      <xdr:col>2</xdr:col>
      <xdr:colOff>1301750</xdr:colOff>
      <xdr:row>1</xdr:row>
      <xdr:rowOff>835867</xdr:rowOff>
    </xdr:to>
    <xdr:pic>
      <xdr:nvPicPr>
        <xdr:cNvPr id="4" name="Grafik 6">
          <a:extLst>
            <a:ext uri="{FF2B5EF4-FFF2-40B4-BE49-F238E27FC236}">
              <a16:creationId xmlns:a16="http://schemas.microsoft.com/office/drawing/2014/main" id="{2558DB6E-460C-4D08-B746-652F687A9CF4}"/>
            </a:ext>
          </a:extLst>
        </xdr:cNvPr>
        <xdr:cNvPicPr>
          <a:picLocks noChangeAspect="1"/>
        </xdr:cNvPicPr>
      </xdr:nvPicPr>
      <xdr:blipFill>
        <a:blip xmlns:r="http://schemas.openxmlformats.org/officeDocument/2006/relationships" r:embed="rId3"/>
        <a:stretch>
          <a:fillRect/>
        </a:stretch>
      </xdr:blipFill>
      <xdr:spPr>
        <a:xfrm>
          <a:off x="1558925" y="254000"/>
          <a:ext cx="2428875" cy="772367"/>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3</xdr:col>
      <xdr:colOff>4076700</xdr:colOff>
      <xdr:row>1</xdr:row>
      <xdr:rowOff>47625</xdr:rowOff>
    </xdr:from>
    <xdr:to>
      <xdr:col>3</xdr:col>
      <xdr:colOff>4829175</xdr:colOff>
      <xdr:row>1</xdr:row>
      <xdr:rowOff>952500</xdr:rowOff>
    </xdr:to>
    <xdr:pic>
      <xdr:nvPicPr>
        <xdr:cNvPr id="5" name="Image 5">
          <a:extLst>
            <a:ext uri="{FF2B5EF4-FFF2-40B4-BE49-F238E27FC236}">
              <a16:creationId xmlns:a16="http://schemas.microsoft.com/office/drawing/2014/main" id="{204F843A-FC99-4EB5-9D52-1930CAB1967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74250" y="238125"/>
          <a:ext cx="7524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111125</xdr:colOff>
      <xdr:row>1</xdr:row>
      <xdr:rowOff>63500</xdr:rowOff>
    </xdr:from>
    <xdr:to>
      <xdr:col>2</xdr:col>
      <xdr:colOff>1301750</xdr:colOff>
      <xdr:row>1</xdr:row>
      <xdr:rowOff>835867</xdr:rowOff>
    </xdr:to>
    <xdr:pic>
      <xdr:nvPicPr>
        <xdr:cNvPr id="6" name="Grafik 6">
          <a:extLst>
            <a:ext uri="{FF2B5EF4-FFF2-40B4-BE49-F238E27FC236}">
              <a16:creationId xmlns:a16="http://schemas.microsoft.com/office/drawing/2014/main" id="{05B753B4-587B-45FB-9607-50576B421841}"/>
            </a:ext>
          </a:extLst>
        </xdr:cNvPr>
        <xdr:cNvPicPr>
          <a:picLocks noChangeAspect="1"/>
        </xdr:cNvPicPr>
      </xdr:nvPicPr>
      <xdr:blipFill>
        <a:blip xmlns:r="http://schemas.openxmlformats.org/officeDocument/2006/relationships" r:embed="rId3"/>
        <a:stretch>
          <a:fillRect/>
        </a:stretch>
      </xdr:blipFill>
      <xdr:spPr>
        <a:xfrm>
          <a:off x="1558925" y="254000"/>
          <a:ext cx="2428875" cy="772367"/>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5143500</xdr:colOff>
      <xdr:row>1</xdr:row>
      <xdr:rowOff>161925</xdr:rowOff>
    </xdr:from>
    <xdr:to>
      <xdr:col>4</xdr:col>
      <xdr:colOff>1456267</xdr:colOff>
      <xdr:row>1</xdr:row>
      <xdr:rowOff>733425</xdr:rowOff>
    </xdr:to>
    <xdr:pic>
      <xdr:nvPicPr>
        <xdr:cNvPr id="2" name="Picture 9" descr="MSA_TheSafetyCompany">
          <a:extLst>
            <a:ext uri="{FF2B5EF4-FFF2-40B4-BE49-F238E27FC236}">
              <a16:creationId xmlns:a16="http://schemas.microsoft.com/office/drawing/2014/main" id="{EAC6540A-1136-4AB4-A225-A95363EFF5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41050" y="352425"/>
          <a:ext cx="14986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5529239</xdr:colOff>
      <xdr:row>31</xdr:row>
      <xdr:rowOff>38100</xdr:rowOff>
    </xdr:from>
    <xdr:to>
      <xdr:col>5</xdr:col>
      <xdr:colOff>650322</xdr:colOff>
      <xdr:row>31</xdr:row>
      <xdr:rowOff>1181100</xdr:rowOff>
    </xdr:to>
    <xdr:pic>
      <xdr:nvPicPr>
        <xdr:cNvPr id="3" name="Image 1">
          <a:extLst>
            <a:ext uri="{FF2B5EF4-FFF2-40B4-BE49-F238E27FC236}">
              <a16:creationId xmlns:a16="http://schemas.microsoft.com/office/drawing/2014/main" id="{01C03E6F-0D89-4466-ADEB-C0B09E553CE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26789" y="6083300"/>
          <a:ext cx="22796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730250</xdr:colOff>
      <xdr:row>0</xdr:row>
      <xdr:rowOff>52917</xdr:rowOff>
    </xdr:from>
    <xdr:to>
      <xdr:col>2</xdr:col>
      <xdr:colOff>1762125</xdr:colOff>
      <xdr:row>2</xdr:row>
      <xdr:rowOff>138245</xdr:rowOff>
    </xdr:to>
    <xdr:pic>
      <xdr:nvPicPr>
        <xdr:cNvPr id="7" name="Image 6">
          <a:extLst>
            <a:ext uri="{FF2B5EF4-FFF2-40B4-BE49-F238E27FC236}">
              <a16:creationId xmlns:a16="http://schemas.microsoft.com/office/drawing/2014/main" id="{8C81116C-19DE-4000-9A0D-A3651E7BFC12}"/>
            </a:ext>
          </a:extLst>
        </xdr:cNvPr>
        <xdr:cNvPicPr>
          <a:picLocks noChangeAspect="1"/>
        </xdr:cNvPicPr>
      </xdr:nvPicPr>
      <xdr:blipFill rotWithShape="1">
        <a:blip xmlns:r="http://schemas.openxmlformats.org/officeDocument/2006/relationships" r:embed="rId3"/>
        <a:srcRect b="2080"/>
        <a:stretch/>
      </xdr:blipFill>
      <xdr:spPr>
        <a:xfrm>
          <a:off x="3418417" y="52917"/>
          <a:ext cx="1031875" cy="1281245"/>
        </a:xfrm>
        <a:prstGeom prst="rect">
          <a:avLst/>
        </a:prstGeom>
      </xdr:spPr>
    </xdr:pic>
    <xdr:clientData/>
  </xdr:twoCellAnchor>
  <xdr:twoCellAnchor editAs="oneCell">
    <xdr:from>
      <xdr:col>3</xdr:col>
      <xdr:colOff>3731683</xdr:colOff>
      <xdr:row>0</xdr:row>
      <xdr:rowOff>0</xdr:rowOff>
    </xdr:from>
    <xdr:to>
      <xdr:col>3</xdr:col>
      <xdr:colOff>4874683</xdr:colOff>
      <xdr:row>2</xdr:row>
      <xdr:rowOff>123110</xdr:rowOff>
    </xdr:to>
    <xdr:pic>
      <xdr:nvPicPr>
        <xdr:cNvPr id="8" name="Image 7">
          <a:extLst>
            <a:ext uri="{FF2B5EF4-FFF2-40B4-BE49-F238E27FC236}">
              <a16:creationId xmlns:a16="http://schemas.microsoft.com/office/drawing/2014/main" id="{B7510FA8-B02B-454F-8E03-D7A643044A99}"/>
            </a:ext>
          </a:extLst>
        </xdr:cNvPr>
        <xdr:cNvPicPr>
          <a:picLocks noChangeAspect="1"/>
        </xdr:cNvPicPr>
      </xdr:nvPicPr>
      <xdr:blipFill rotWithShape="1">
        <a:blip xmlns:r="http://schemas.openxmlformats.org/officeDocument/2006/relationships" r:embed="rId4"/>
        <a:srcRect t="-1" b="1557"/>
        <a:stretch/>
      </xdr:blipFill>
      <xdr:spPr>
        <a:xfrm>
          <a:off x="9230783" y="0"/>
          <a:ext cx="1143000" cy="13296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ice%20Lists/2021/Price%20Generators%202021/V-Gard%20900/V-Gard%20900_ATO%20Configurator%202021_EUROPE_MASTER%20v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nputs%20table"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bn-fs01\projekte\MSA_Europe_Pricing_Office\Price%20Lists\2018\Price%20Generators%202018\V-Gard\PG06%20V-Gard_ATO%20POC%20Price%20Generator%202018_V01_Source_PCT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MSA_Europe_Pricing_Office\Price%20Lists\2018\Price%20Generators%202018\V-Gard\PG06%20V-Gard_ATO%20POC%20Price%20Generator%202018_V01_Source_PC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tor GB 930_GBP"/>
      <sheetName val="Configurator EN 930_Europe"/>
      <sheetName val="Configurateur FR 930_Europe"/>
      <sheetName val="Konfigurator DE 930 CHF"/>
      <sheetName val="Configurator EN 930_MEAIRR"/>
      <sheetName val="Konfigurator DE 930_Europe"/>
      <sheetName val="Inputs table 930"/>
      <sheetName val="930 Price Generator 2021"/>
      <sheetName val="950 Price Generator 2021"/>
      <sheetName val="Inputs table 950"/>
      <sheetName val="Konfigurator DE 950_Europe"/>
      <sheetName val="Konfigurator DE 950_CHF"/>
      <sheetName val="Configurateur FR 950_Europe"/>
      <sheetName val="Configurator EN 950_MEAIRR"/>
      <sheetName val="Configurator EN 950_Europe"/>
      <sheetName val="Configurator GB 950 GBP"/>
    </sheetNames>
    <sheetDataSet>
      <sheetData sheetId="0"/>
      <sheetData sheetId="1"/>
      <sheetData sheetId="2"/>
      <sheetData sheetId="3"/>
      <sheetData sheetId="4"/>
      <sheetData sheetId="5"/>
      <sheetData sheetId="6">
        <row r="4">
          <cell r="B4" t="str">
            <v>C - V-Gard 930 belüftet, integrierte Überbrille</v>
          </cell>
        </row>
        <row r="5">
          <cell r="B5" t="str">
            <v>D- V-Gard 930 unbelüftet, integrierte Überbrille</v>
          </cell>
        </row>
        <row r="8">
          <cell r="C8" t="str">
            <v>1 - Blanc</v>
          </cell>
        </row>
        <row r="9">
          <cell r="C9" t="str">
            <v>2 - Jaune</v>
          </cell>
        </row>
        <row r="10">
          <cell r="C10" t="str">
            <v>3 - Rouge</v>
          </cell>
        </row>
        <row r="11">
          <cell r="C11" t="str">
            <v>4 - Vert</v>
          </cell>
        </row>
        <row r="12">
          <cell r="C12" t="str">
            <v>5 - Bleu</v>
          </cell>
        </row>
        <row r="13">
          <cell r="C13" t="str">
            <v>6 - Orange</v>
          </cell>
        </row>
        <row r="35">
          <cell r="B35" t="str">
            <v>0 - Keine Halterung</v>
          </cell>
        </row>
        <row r="36">
          <cell r="B36" t="str">
            <v>5 - Ausweishalter/Kopfbandlampen-Führung</v>
          </cell>
        </row>
        <row r="37">
          <cell r="B37" t="str">
            <v xml:space="preserve">2 - Metall-Lampenhalterung für Helm-Vorderseite, Kabelhalterung hinten </v>
          </cell>
        </row>
        <row r="38">
          <cell r="B38" t="str">
            <v>8 - Metall-Lampenhalterung für Helm-Vorderseite, KEINE Kabelhalterung</v>
          </cell>
        </row>
      </sheetData>
      <sheetData sheetId="7"/>
      <sheetData sheetId="8"/>
      <sheetData sheetId="9">
        <row r="4">
          <cell r="A4" t="str">
            <v>F- V-Gard 950 non vented, integrated visor</v>
          </cell>
          <cell r="B4" t="str">
            <v>F- V-Gard 950 unbelüftet, integriertes Visier</v>
          </cell>
        </row>
        <row r="7">
          <cell r="B7" t="str">
            <v>1 - Weiß</v>
          </cell>
        </row>
        <row r="8">
          <cell r="B8" t="str">
            <v>2 - Gelb</v>
          </cell>
        </row>
        <row r="9">
          <cell r="B9" t="str">
            <v>3 - Rot</v>
          </cell>
        </row>
        <row r="10">
          <cell r="B10" t="str">
            <v>4 - Grün</v>
          </cell>
        </row>
        <row r="11">
          <cell r="B11" t="str">
            <v>5 - Blau</v>
          </cell>
        </row>
        <row r="12">
          <cell r="B12" t="str">
            <v>6 - Orange</v>
          </cell>
        </row>
        <row r="15">
          <cell r="B15" t="str">
            <v>A - Fas-Trac-III Ratsche, wechselbares PREMIUM-Schaumstoff-
Schweißband , 6 Punkt</v>
          </cell>
        </row>
        <row r="18">
          <cell r="B18" t="str">
            <v xml:space="preserve">C - 4 Pkt Kinnriemen universell, Gewebe, schwarz, 4 Pkt montiert </v>
          </cell>
        </row>
        <row r="19">
          <cell r="B19" t="str">
            <v>F - 4 Pkt Kinnriemen universell &amp; Kinntasche, am Helm montiert</v>
          </cell>
        </row>
        <row r="26">
          <cell r="B26" t="str">
            <v>A - Innenausstattung komplett montiert</v>
          </cell>
        </row>
        <row r="29">
          <cell r="B29" t="str">
            <v>0- Nein</v>
          </cell>
        </row>
        <row r="30">
          <cell r="B30" t="str">
            <v>5 - Ausweishalter/Kopfbandlampen-Führung</v>
          </cell>
        </row>
        <row r="33">
          <cell r="B33" t="str">
            <v>0 - Keine Aufkleber</v>
          </cell>
        </row>
        <row r="34">
          <cell r="B34" t="str">
            <v>E - Stickerset 5St GRAU, als Aufkleberbogen beigelegt</v>
          </cell>
        </row>
        <row r="35">
          <cell r="B35" t="str">
            <v>F - Stickerset 5St ROT, als Aufkleberbogen beigelegt</v>
          </cell>
        </row>
        <row r="36">
          <cell r="B36" t="str">
            <v>G - Stickerset 5St GRAU, am Helm aufgeklebt</v>
          </cell>
        </row>
        <row r="37">
          <cell r="B37" t="str">
            <v>H - Stickerset 5St ROT,  am Helm aufgeklebt</v>
          </cell>
        </row>
        <row r="40">
          <cell r="B40" t="str">
            <v xml:space="preserve">0 - Keine </v>
          </cell>
        </row>
        <row r="41">
          <cell r="B41" t="str">
            <v>G - Lichtbogen-Ohrenklappen angebracht</v>
          </cell>
        </row>
      </sheetData>
      <sheetData sheetId="10"/>
      <sheetData sheetId="11"/>
      <sheetData sheetId="12"/>
      <sheetData sheetId="13"/>
      <sheetData sheetId="14"/>
      <sheetData sheetId="15">
        <row r="19">
          <cell r="D19" t="str">
            <v>1 - White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tabl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xt steps"/>
      <sheetName val="V-Gard Europe_EUR_EN"/>
      <sheetName val="V-Gard EUR_France_FR"/>
      <sheetName val="V-Gard EUR_Spain_EN"/>
      <sheetName val="V-Gard EUR_Italy_EN"/>
      <sheetName val="V-Gard Germany_Austria"/>
      <sheetName val="V-Gard CHF"/>
      <sheetName val="V-Gard GBP"/>
      <sheetName val="Inputs table"/>
      <sheetName val="Price Generator 2018"/>
    </sheetNames>
    <sheetDataSet>
      <sheetData sheetId="0"/>
      <sheetData sheetId="1"/>
      <sheetData sheetId="2"/>
      <sheetData sheetId="3"/>
      <sheetData sheetId="4"/>
      <sheetData sheetId="5"/>
      <sheetData sheetId="6"/>
      <sheetData sheetId="7"/>
      <sheetData sheetId="8">
        <row r="3">
          <cell r="D3" t="str">
            <v>Shell</v>
          </cell>
        </row>
        <row r="4">
          <cell r="A4" t="str">
            <v>1 - V-Gard - HDPE</v>
          </cell>
          <cell r="C4" t="str">
            <v>1 - V-Gard - HDPE</v>
          </cell>
        </row>
        <row r="5">
          <cell r="A5" t="str">
            <v>4 - V-Gard 500 vented - ABS</v>
          </cell>
          <cell r="C5" t="str">
            <v>4 - V-Gard 500 ventilé - ABS</v>
          </cell>
        </row>
        <row r="6">
          <cell r="A6" t="str">
            <v>5 - V-Gard 500 non vented - ABS</v>
          </cell>
          <cell r="C6" t="str">
            <v>5 - V-Gard 500 non ventilé - ABS</v>
          </cell>
        </row>
        <row r="7">
          <cell r="A7" t="str">
            <v>6 - V-Gard 200 vented - ABS</v>
          </cell>
          <cell r="C7" t="str">
            <v>6 - V-Gard 200 ventilé - ABS</v>
          </cell>
        </row>
        <row r="8">
          <cell r="A8" t="str">
            <v>7 - V-Gard 200 unvented - ABS</v>
          </cell>
          <cell r="C8" t="str">
            <v>7 - V-Gard 200 non ventilé - ABS</v>
          </cell>
        </row>
        <row r="9">
          <cell r="A9" t="str">
            <v>8 - Thermalgard - Nylon (Fas-Trac III only)</v>
          </cell>
          <cell r="C9" t="str">
            <v>8 - Thermalgard - Nylon (Fas-Trac III uniquement)</v>
          </cell>
        </row>
        <row r="10">
          <cell r="A10" t="str">
            <v>9 - V-Gard 520 non vented - ABS</v>
          </cell>
          <cell r="C10" t="str">
            <v>9 - V-Gard 520 non ventilé - ABS</v>
          </cell>
        </row>
        <row r="13">
          <cell r="A13" t="str">
            <v>1 - White</v>
          </cell>
          <cell r="B13" t="str">
            <v>1 - Weiß</v>
          </cell>
          <cell r="C13" t="str">
            <v>1 - Blanc</v>
          </cell>
        </row>
        <row r="14">
          <cell r="A14" t="str">
            <v>2 - Yellow</v>
          </cell>
          <cell r="B14" t="str">
            <v>2 - Gelb</v>
          </cell>
          <cell r="C14" t="str">
            <v>2 - Jaune</v>
          </cell>
        </row>
        <row r="15">
          <cell r="A15" t="str">
            <v>3 - Red (Except Thermalgard)</v>
          </cell>
          <cell r="B15" t="str">
            <v>3 - Rot (nicht für Thermalgard)</v>
          </cell>
          <cell r="C15" t="str">
            <v>3 - Rouge (Sauf Thermalgard)</v>
          </cell>
        </row>
        <row r="16">
          <cell r="A16" t="str">
            <v>4 - Green  (Except Thermalgard)</v>
          </cell>
          <cell r="B16" t="str">
            <v>4 - Grün (nicht für Thermalgard)</v>
          </cell>
          <cell r="C16" t="str">
            <v>4 - Vert  (Sauf Thermalgard)</v>
          </cell>
        </row>
        <row r="17">
          <cell r="A17" t="str">
            <v>5 - Blue  (Except Thermalgard)</v>
          </cell>
          <cell r="B17" t="str">
            <v>5 - Blau (nicht für Thermalgard)</v>
          </cell>
          <cell r="C17" t="str">
            <v>5 - Bleu  (Sauf Thermalgard)</v>
          </cell>
        </row>
        <row r="18">
          <cell r="A18" t="str">
            <v>6 - Orange  (Except Thermalgard)</v>
          </cell>
          <cell r="B18" t="str">
            <v>6 - Orange (nicht für Thermalgard)</v>
          </cell>
          <cell r="C18" t="str">
            <v>6 - Orange  (Sauf Thermalgard)</v>
          </cell>
        </row>
        <row r="19">
          <cell r="A19" t="str">
            <v>7 - Grey (V-Gard 500 NV only)</v>
          </cell>
          <cell r="B19" t="str">
            <v>7 - Grau (NUR für V-Gard 500 unbelüftet)</v>
          </cell>
          <cell r="C19" t="str">
            <v>7 - Gris (V-Gard 500 NV uniquement)</v>
          </cell>
        </row>
        <row r="20">
          <cell r="A20" t="str">
            <v>8 - Black (V-Gard 500 NV only)</v>
          </cell>
          <cell r="B20" t="str">
            <v>8 - Schwarz (NUR für V-Gard 500 unbelüftet)</v>
          </cell>
          <cell r="C20" t="str">
            <v>8 - Black (V-Gard 500 NV uniquement)</v>
          </cell>
        </row>
        <row r="21">
          <cell r="A21" t="str">
            <v>9 - Hi-viz Orange  (V-Gard 200 V, V-Gard  500 V ,V-Gard 520 and ThermalGard only)</v>
          </cell>
          <cell r="B21" t="str">
            <v>9 - Leuchtend Orange (NUR für belüftete V-Gard 200/500, V-Gard 520, ThermalGard)</v>
          </cell>
          <cell r="C21" t="str">
            <v>9 - Orange Haute visibilité (V-Gard 200 V, V-Gard  500 V ,V-Gard 520 et  ThermalGard unqiuement)</v>
          </cell>
        </row>
        <row r="22">
          <cell r="A22" t="str">
            <v>A - Hi-viz yellow (V-Gard 200 V and V-Gard  500 V only)</v>
          </cell>
          <cell r="B22" t="str">
            <v>A - Leuchtend Gelb (NUR für belüftete V-Gard 200/500)</v>
          </cell>
          <cell r="C22" t="str">
            <v>A - Jaune Haute visibilité (V-Gard 200 V et V-Gard  500 V uniquement)</v>
          </cell>
        </row>
        <row r="25">
          <cell r="A25" t="str">
            <v>1 - Push-Key slide adjustment, sewn PVC sweatband (Except Thermalgard)</v>
          </cell>
          <cell r="B25" t="str">
            <v>1 - Push-Key Schiebeeinstellung, vernähtes PVC-Schweißband (nicht für Thermalgard)</v>
          </cell>
        </row>
        <row r="26">
          <cell r="A26" t="str">
            <v>2 - Fas-Trac III ratchet, sewn PVC sweatband (Except Thermalgard)</v>
          </cell>
          <cell r="B26" t="str">
            <v>2 - Fas-Trac-III Ratsche, vernähtes PVC-Schweißband (nicht für Thermalgard)</v>
          </cell>
        </row>
        <row r="27">
          <cell r="A27" t="str">
            <v>3 - Push-Key  slide adjustment, replaceable foam sweatband (Except Thermalgard)</v>
          </cell>
          <cell r="B27" t="str">
            <v>3 - Push-Key Schiebeeinstellung, wechselbares Schaumstoff-Schweißband (nicht für Thermalgard)</v>
          </cell>
        </row>
        <row r="28">
          <cell r="A28" t="str">
            <v>5 - Fas-Trac III  ratchet, sewn PVC sweatband for Thermalgard only</v>
          </cell>
          <cell r="B28" t="str">
            <v>5 - Fas-Trac-III Ratsche, vernähtes PVC Schweißband - NUR für Thermalgard</v>
          </cell>
        </row>
        <row r="29">
          <cell r="A29" t="str">
            <v>6 - Push-Key with Sewn PVC sweatband  + Terryband (Except Thermalgard)</v>
          </cell>
          <cell r="B29" t="str">
            <v>6 - Push-Key, vernähtes PVC SB + Frottee Schweißband separat (nicht für Thermalgard)</v>
          </cell>
        </row>
        <row r="30">
          <cell r="A30" t="str">
            <v>7 - Fas-Trac III ratchet, sewn PVC sweatband + Terryband separate  (Except Thermalgard)</v>
          </cell>
          <cell r="B30" t="str">
            <v>7 - Fas-Trac-III, vernähtes PVC SB + Frottee Schweißband separat (nicht für Thermalgard)</v>
          </cell>
        </row>
        <row r="31">
          <cell r="A31" t="str">
            <v>8 - Fas-Trac III ratchet, sewn PVC sweatband  + Terryband separate FOR Thermalgard</v>
          </cell>
          <cell r="B31" t="str">
            <v>8 - Fas-Trac-III, vernähtes PVC SB + Frottee Schweißband separat  - NUR für Thermalgard</v>
          </cell>
        </row>
        <row r="32">
          <cell r="A32" t="str">
            <v>9 - Fas-Trac III ratchet, replaceable, washable, foam sweatband (Except Thermalgard)</v>
          </cell>
          <cell r="B32" t="str">
            <v>9 - Fas-Trac-III Ratsche, wechselbares PREMIUM-Schaumstoff-
Schweißband (nicht für Thermalgard)</v>
          </cell>
        </row>
        <row r="35">
          <cell r="A35" t="str">
            <v>0 - No</v>
          </cell>
          <cell r="B35" t="str">
            <v>0 - Kein Kinnriemen</v>
          </cell>
          <cell r="C35" t="str">
            <v>0 - Non</v>
          </cell>
        </row>
        <row r="36">
          <cell r="A36" t="str">
            <v>1 - 2 pts, zebra webbing</v>
          </cell>
          <cell r="B36" t="str">
            <v xml:space="preserve">1 - 2 Pkt Kinnriemen Gewebe </v>
          </cell>
          <cell r="C36" t="str">
            <v>1 - 2 pts, textile zebré (Sauf Thermalgard)</v>
          </cell>
        </row>
        <row r="37">
          <cell r="A37" t="str">
            <v xml:space="preserve">2 - 2 pts elastic </v>
          </cell>
          <cell r="B37" t="str">
            <v xml:space="preserve">2 - 2 Pkt Kinnriemen Elastik </v>
          </cell>
          <cell r="C37" t="str">
            <v>2 - 2 pts, élastique noir (Sauf Thermalgard)</v>
          </cell>
        </row>
        <row r="38">
          <cell r="A38" t="str">
            <v>3 - 3 pts, zebra webbing for Fas-Trac III suspensions</v>
          </cell>
          <cell r="B38" t="str">
            <v>3 - 3 Pkt Kinnriemen Gewebe für FasTrac</v>
          </cell>
          <cell r="C38" t="str">
            <v>3 - 3 pts, textile zebré (pour casques avec Coiffe fas-trac uniquement)</v>
          </cell>
        </row>
        <row r="39">
          <cell r="A39" t="str">
            <v>4 - 4 pts, zebra webbing, bifurcated chinstrap (V-Gard 500 &amp; V-Gard 520 only)</v>
          </cell>
          <cell r="B39" t="str">
            <v>4 - 4 Pkt Kinnriemen Gewebe für V-Gard 520 (VG500)</v>
          </cell>
          <cell r="C39" t="str">
            <v>4 - 4 pts, textile zebré (pour casques V-Gard 520 uniquement)</v>
          </cell>
        </row>
        <row r="40">
          <cell r="A40" t="str">
            <v>5- 3 pts, zebra webbing for Fastrac III suspensions, fitted onto the shells</v>
          </cell>
          <cell r="B40" t="str">
            <v>5 - 3 Pkt Kinnriemen Gewebe für FasTrac INSTALLIERT</v>
          </cell>
          <cell r="C40" t="str">
            <v>5 - 3 pts, textile zebré (pour casques avec Coiffe Fas-trac III uniquement) montée</v>
          </cell>
        </row>
        <row r="41">
          <cell r="A41" t="str">
            <v>6- 4 pts, zebra webbing, bifurcated chinstrap (V-Gard 500 &amp; V-Gard 520 only), fitted onto the shells</v>
          </cell>
          <cell r="B41" t="str">
            <v>6 - 4 Pkt Kinnriemen Gewebe für V-Gard 520 (VG500) INSTALLIERT</v>
          </cell>
          <cell r="C41" t="str">
            <v>6 - 4 pts, textile zebré (pour casques V-Gard 520 uniquement) montée</v>
          </cell>
        </row>
        <row r="44">
          <cell r="A44" t="str">
            <v>0 - No</v>
          </cell>
          <cell r="B44" t="str">
            <v>0 - Kein Augenschutz</v>
          </cell>
          <cell r="C44"/>
        </row>
        <row r="45">
          <cell r="A45" t="str">
            <v>1 - Stowaway visor - clear Coated KN (Except V-Gard 500, 520 and Thermalgard)</v>
          </cell>
          <cell r="B45" t="str">
            <v>1 - Einklappvisier klar Antibeschlag (für V-Gard &amp; V-Gard 200)</v>
          </cell>
          <cell r="C45"/>
        </row>
        <row r="46">
          <cell r="A46" t="str">
            <v>2 - Stowaway visor - tinted Uncoated (Except V-Gard 500, 520 and Thermalgard)</v>
          </cell>
          <cell r="B46" t="str">
            <v>2 - Einklappvisier getönt (für V-Gard &amp; V-Gard 200)</v>
          </cell>
          <cell r="C46" t="str">
            <v>2 - Visière Stowaway - teintée (Sauf V-Gard 500/520 &amp; Thermalgard)</v>
          </cell>
        </row>
        <row r="49">
          <cell r="A49" t="str">
            <v>0 - No</v>
          </cell>
          <cell r="C49" t="str">
            <v>0 - Non</v>
          </cell>
        </row>
        <row r="50">
          <cell r="A50" t="str">
            <v>A - 4 tabs mounted suspension</v>
          </cell>
          <cell r="B50" t="str">
            <v>A - komplett montierte Innenausstattung</v>
          </cell>
          <cell r="C50" t="str">
            <v>A - Coiffe  montée 4 points</v>
          </cell>
        </row>
        <row r="51">
          <cell r="A51" t="str">
            <v>B - 4 tabs mounted suspension + 2 additional holes for 4 point chinstrap (only V-Gard 500)</v>
          </cell>
          <cell r="B51" t="str">
            <v>B - komplett mont.Innenausstattung + 2 zusätzliche Löcher für 4.P Kinnriemen VG500</v>
          </cell>
          <cell r="C51" t="str">
            <v>B - Coiffe  montée 4 points + 2 perçages additionnels</v>
          </cell>
        </row>
        <row r="52">
          <cell r="A52" t="str">
            <v>E - 2 additional  holes for 4 chinstrap (only V-Gard 500)</v>
          </cell>
          <cell r="B52" t="str">
            <v>E - 2 zusätzliche Löcher für 4.P Kinnriemen VG500</v>
          </cell>
          <cell r="C52" t="str">
            <v>E - 2 perçages additionnels pour jugulaire 4 points pour V-Gard 500</v>
          </cell>
        </row>
        <row r="81">
          <cell r="A81" t="str">
            <v>0 - No</v>
          </cell>
          <cell r="B81" t="str">
            <v>0 - Keine Aufkleber</v>
          </cell>
          <cell r="C81" t="str">
            <v>0 - Non</v>
          </cell>
        </row>
        <row r="82">
          <cell r="A82" t="str">
            <v>1 - Yellow, straight shape, vinyl (pair) - (Except Thermalgard)</v>
          </cell>
          <cell r="B82" t="str">
            <v>1- Stickerset 2St, Vinyl, gelb, gerade</v>
          </cell>
          <cell r="C82" t="str">
            <v>1 - 2 stickers haute visibilité, Jaune, droit, vinyle (Sauf Thermalgard)</v>
          </cell>
        </row>
        <row r="83">
          <cell r="A83" t="str">
            <v>3 - Silver, straight shape, vinyl (pair)  (Except Thermalgard)</v>
          </cell>
          <cell r="B83" t="str">
            <v>3 - Stickerset 2St, Vinyl, silber, gerade</v>
          </cell>
          <cell r="C83" t="str">
            <v>3 - 2 stickers haute visibilité, Gris, droit, vinyle (Sauf Thermalgard)</v>
          </cell>
        </row>
        <row r="84">
          <cell r="A84" t="str">
            <v>4 - Yellow, curved shape, textile  (pair)  (Except Thermalgard)</v>
          </cell>
          <cell r="B84" t="str">
            <v>4 - Premium Stickerset 2St, Textil, gelb, bogenform</v>
          </cell>
          <cell r="C84" t="str">
            <v>4 - 2 stickers haute visibilité, Jaune, en courbe, textile (Sauf Thermalgard)</v>
          </cell>
        </row>
        <row r="85">
          <cell r="A85" t="str">
            <v>5 - Red, curved shape, textile (pair) (Except Thermalgard)</v>
          </cell>
          <cell r="B85" t="str">
            <v>5 - Premium Stickerset 2St, Textil, orange, bogenform</v>
          </cell>
          <cell r="C85" t="str">
            <v>5 - 2 stickers haute visibilité, Orange, en courbe, textile (Sauf Thermalgard)</v>
          </cell>
        </row>
        <row r="86">
          <cell r="A86" t="str">
            <v>6 - Silver, curved shape, textile (pair) (Except Thermalgard)</v>
          </cell>
          <cell r="B86" t="str">
            <v>6- Premium Stickerset 2St, Textil, silber, bogenform</v>
          </cell>
          <cell r="C86" t="str">
            <v>6 - 2 stickers haute visibilité, Gris, en courbe, textile (Sauf Thermalgard)</v>
          </cell>
        </row>
        <row r="87">
          <cell r="A87" t="str">
            <v>7 - Yellow, curved, vinyl (pair) + straight shape, vinyl (pair) (Except Thermalgard)</v>
          </cell>
          <cell r="B87" t="str">
            <v>7 - Stickerset 2St Vinyl, gelb, gerade; 2St Textil, gelb, bogenform</v>
          </cell>
          <cell r="C87" t="str">
            <v>7 - 4 stickers haute visibilité : 2 droits jaune vinyle + 2 courbes jaune vinyle (Sauf Thermalgard)</v>
          </cell>
        </row>
        <row r="88">
          <cell r="A88" t="str">
            <v>9 - Silver, curved, vinyl (pair) + straight shape, vinyl (pair) (Except Thermalgard)</v>
          </cell>
          <cell r="B88" t="str">
            <v>9 - Stickerset 2St Vinyl, silber gerade; 2St Textil, silber, bogenform</v>
          </cell>
          <cell r="C88" t="str">
            <v>9 - 4 stickers haute visibilité : 2 droits gris vinyle + 2 courbes gris vinyle (Sauf Thermalgard)</v>
          </cell>
        </row>
        <row r="89">
          <cell r="A89" t="str">
            <v>A - Silver curved shape, vinyl (pair) + straight shape, vinyl, rear (1 unit)  (Except Thermalgard)</v>
          </cell>
          <cell r="B89" t="str">
            <v>A - Stickerset 1St Vinyl, silber gerade; 2St Vinyl, silber, bogenform</v>
          </cell>
          <cell r="C89" t="str">
            <v>A - 3 stickers haute visibilité : 1 droit gris arrière vinyle + 2 courbes gris vinyle (Sauf Thermalgard)</v>
          </cell>
        </row>
        <row r="90">
          <cell r="A90" t="str">
            <v>B - Yellow curved shape, vinyl (pair) (Except Thermalgard)</v>
          </cell>
          <cell r="B90" t="str">
            <v>B - Stickerset 2St Vinyl, gelb, bogenform</v>
          </cell>
          <cell r="C90" t="str">
            <v>B - 2 stickers haute visibilité, Jaune, en courbe, vinyle (Sauf Thermalgard)</v>
          </cell>
        </row>
        <row r="91">
          <cell r="A91" t="str">
            <v>C - Silver curved shape, vinyl (pair)(Except Thermalgard)</v>
          </cell>
          <cell r="B91" t="str">
            <v>C - Stickerset 2St Vinyl, silber, bogenform</v>
          </cell>
          <cell r="C91" t="str">
            <v>C - 2 stickers haute visibilité, Gris, en courbe, vinyle (Sauf Thermalgard)</v>
          </cell>
        </row>
      </sheetData>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xt steps"/>
      <sheetName val="V-Gard Europe_EUR_EN"/>
      <sheetName val="V-Gard EUR_France_FR"/>
      <sheetName val="V-Gard EUR_Spain_EN"/>
      <sheetName val="V-Gard EUR_Italy_EN"/>
      <sheetName val="V-Gard Germany_Austria"/>
      <sheetName val="V-Gard CHF"/>
      <sheetName val="V-Gard GBP"/>
      <sheetName val="Inputs table"/>
      <sheetName val="Price Generator 2018"/>
    </sheetNames>
    <sheetDataSet>
      <sheetData sheetId="0"/>
      <sheetData sheetId="1"/>
      <sheetData sheetId="2"/>
      <sheetData sheetId="3"/>
      <sheetData sheetId="4"/>
      <sheetData sheetId="5"/>
      <sheetData sheetId="6"/>
      <sheetData sheetId="7"/>
      <sheetData sheetId="8">
        <row r="3">
          <cell r="D3" t="str">
            <v>Shell</v>
          </cell>
        </row>
        <row r="4">
          <cell r="A4" t="str">
            <v>1 - V-Gard - HDPE</v>
          </cell>
          <cell r="C4" t="str">
            <v>1 - V-Gard - HDPE</v>
          </cell>
        </row>
        <row r="5">
          <cell r="A5" t="str">
            <v>4 - V-Gard 500 vented - ABS</v>
          </cell>
          <cell r="C5" t="str">
            <v>4 - V-Gard 500 ventilé - ABS</v>
          </cell>
        </row>
        <row r="6">
          <cell r="A6" t="str">
            <v>5 - V-Gard 500 non vented - ABS</v>
          </cell>
          <cell r="C6" t="str">
            <v>5 - V-Gard 500 non ventilé - ABS</v>
          </cell>
        </row>
        <row r="7">
          <cell r="A7" t="str">
            <v>6 - V-Gard 200 vented - ABS</v>
          </cell>
          <cell r="C7" t="str">
            <v>6 - V-Gard 200 ventilé - ABS</v>
          </cell>
        </row>
        <row r="8">
          <cell r="A8" t="str">
            <v>7 - V-Gard 200 unvented - ABS</v>
          </cell>
          <cell r="C8" t="str">
            <v>7 - V-Gard 200 non ventilé - ABS</v>
          </cell>
        </row>
        <row r="9">
          <cell r="A9" t="str">
            <v>8 - Thermalgard - Nylon (Fas-Trac III only)</v>
          </cell>
          <cell r="C9" t="str">
            <v>8 - Thermalgard - Nylon (Fas-Trac III uniquement)</v>
          </cell>
        </row>
        <row r="10">
          <cell r="A10" t="str">
            <v>9 - V-Gard 520 non vented - ABS</v>
          </cell>
          <cell r="C10" t="str">
            <v>9 - V-Gard 520 non ventilé - ABS</v>
          </cell>
        </row>
        <row r="13">
          <cell r="A13" t="str">
            <v>1 - White</v>
          </cell>
          <cell r="B13" t="str">
            <v>1 - Weiß</v>
          </cell>
          <cell r="C13" t="str">
            <v>1 - Blanc</v>
          </cell>
        </row>
        <row r="14">
          <cell r="A14" t="str">
            <v>2 - Yellow</v>
          </cell>
          <cell r="B14" t="str">
            <v>2 - Gelb</v>
          </cell>
          <cell r="C14" t="str">
            <v>2 - Jaune</v>
          </cell>
        </row>
        <row r="15">
          <cell r="A15" t="str">
            <v>3 - Red (Except Thermalgard)</v>
          </cell>
          <cell r="B15" t="str">
            <v>3 - Rot (nicht für Thermalgard)</v>
          </cell>
          <cell r="C15" t="str">
            <v>3 - Rouge (Sauf Thermalgard)</v>
          </cell>
        </row>
        <row r="16">
          <cell r="A16" t="str">
            <v>4 - Green  (Except Thermalgard)</v>
          </cell>
          <cell r="B16" t="str">
            <v>4 - Grün (nicht für Thermalgard)</v>
          </cell>
          <cell r="C16" t="str">
            <v>4 - Vert  (Sauf Thermalgard)</v>
          </cell>
        </row>
        <row r="17">
          <cell r="A17" t="str">
            <v>5 - Blue  (Except Thermalgard)</v>
          </cell>
          <cell r="B17" t="str">
            <v>5 - Blau (nicht für Thermalgard)</v>
          </cell>
          <cell r="C17" t="str">
            <v>5 - Bleu  (Sauf Thermalgard)</v>
          </cell>
        </row>
        <row r="18">
          <cell r="A18" t="str">
            <v>6 - Orange  (Except Thermalgard)</v>
          </cell>
          <cell r="B18" t="str">
            <v>6 - Orange (nicht für Thermalgard)</v>
          </cell>
          <cell r="C18" t="str">
            <v>6 - Orange  (Sauf Thermalgard)</v>
          </cell>
        </row>
        <row r="19">
          <cell r="A19" t="str">
            <v>7 - Grey (V-Gard 500 NV only)</v>
          </cell>
          <cell r="B19" t="str">
            <v>7 - Grau (NUR für V-Gard 500 unbelüftet)</v>
          </cell>
          <cell r="C19" t="str">
            <v>7 - Gris (V-Gard 500 NV uniquement)</v>
          </cell>
        </row>
        <row r="20">
          <cell r="A20" t="str">
            <v>8 - Black (V-Gard 500 NV only)</v>
          </cell>
          <cell r="B20" t="str">
            <v>8 - Schwarz (NUR für V-Gard 500 unbelüftet)</v>
          </cell>
          <cell r="C20" t="str">
            <v>8 - Black (V-Gard 500 NV uniquement)</v>
          </cell>
        </row>
        <row r="21">
          <cell r="A21" t="str">
            <v>9 - Hi-viz Orange  (V-Gard 200 V, V-Gard  500 V ,V-Gard 520 and ThermalGard only)</v>
          </cell>
          <cell r="B21" t="str">
            <v>9 - Leuchtend Orange (NUR für belüftete V-Gard 200/500, V-Gard 520, ThermalGard)</v>
          </cell>
          <cell r="C21" t="str">
            <v>9 - Orange Haute visibilité (V-Gard 200 V, V-Gard  500 V ,V-Gard 520 et  ThermalGard unqiuement)</v>
          </cell>
        </row>
        <row r="22">
          <cell r="A22" t="str">
            <v>A - Hi-viz yellow (V-Gard 200 V and V-Gard  500 V only)</v>
          </cell>
          <cell r="B22" t="str">
            <v>A - Leuchtend Gelb (NUR für belüftete V-Gard 200/500)</v>
          </cell>
          <cell r="C22" t="str">
            <v>A - Jaune Haute visibilité (V-Gard 200 V et V-Gard  500 V uniquement)</v>
          </cell>
        </row>
        <row r="25">
          <cell r="A25" t="str">
            <v>1 - Push-Key slide adjustment, sewn PVC sweatband (Except Thermalgard)</v>
          </cell>
          <cell r="B25" t="str">
            <v>1 - Push-Key Schiebeeinstellung, vernähtes PVC-Schweißband (nicht für Thermalgard)</v>
          </cell>
        </row>
        <row r="26">
          <cell r="A26" t="str">
            <v>2 - Fas-Trac III ratchet, sewn PVC sweatband (Except Thermalgard)</v>
          </cell>
          <cell r="B26" t="str">
            <v>2 - Fas-Trac-III Ratsche, vernähtes PVC-Schweißband (nicht für Thermalgard)</v>
          </cell>
        </row>
        <row r="27">
          <cell r="A27" t="str">
            <v>3 - Push-Key  slide adjustment, replaceable foam sweatband (Except Thermalgard)</v>
          </cell>
          <cell r="B27" t="str">
            <v>3 - Push-Key Schiebeeinstellung, wechselbares Schaumstoff-Schweißband (nicht für Thermalgard)</v>
          </cell>
        </row>
        <row r="28">
          <cell r="A28" t="str">
            <v>5 - Fas-Trac III  ratchet, sewn PVC sweatband for Thermalgard only</v>
          </cell>
          <cell r="B28" t="str">
            <v>5 - Fas-Trac-III Ratsche, vernähtes PVC Schweißband - NUR für Thermalgard</v>
          </cell>
        </row>
        <row r="29">
          <cell r="A29" t="str">
            <v>6 - Push-Key with Sewn PVC sweatband  + Terryband (Except Thermalgard)</v>
          </cell>
          <cell r="B29" t="str">
            <v>6 - Push-Key, vernähtes PVC SB + Frottee Schweißband separat (nicht für Thermalgard)</v>
          </cell>
        </row>
        <row r="30">
          <cell r="A30" t="str">
            <v>7 - Fas-Trac III ratchet, sewn PVC sweatband + Terryband separate  (Except Thermalgard)</v>
          </cell>
          <cell r="B30" t="str">
            <v>7 - Fas-Trac-III, vernähtes PVC SB + Frottee Schweißband separat (nicht für Thermalgard)</v>
          </cell>
        </row>
        <row r="31">
          <cell r="A31" t="str">
            <v>8 - Fas-Trac III ratchet, sewn PVC sweatband  + Terryband separate FOR Thermalgard</v>
          </cell>
          <cell r="B31" t="str">
            <v>8 - Fas-Trac-III, vernähtes PVC SB + Frottee Schweißband separat  - NUR für Thermalgard</v>
          </cell>
        </row>
        <row r="32">
          <cell r="A32" t="str">
            <v>9 - Fas-Trac III ratchet, replaceable, washable, foam sweatband (Except Thermalgard)</v>
          </cell>
          <cell r="B32" t="str">
            <v>9 - Fas-Trac-III Ratsche, wechselbares PREMIUM-Schaumstoff-
Schweißband (nicht für Thermalgard)</v>
          </cell>
        </row>
        <row r="35">
          <cell r="A35" t="str">
            <v>0 - No</v>
          </cell>
          <cell r="B35" t="str">
            <v>0 - Kein Kinnriemen</v>
          </cell>
          <cell r="C35" t="str">
            <v>0 - Non</v>
          </cell>
        </row>
        <row r="36">
          <cell r="A36" t="str">
            <v>1 - 2 pts, zebra webbing</v>
          </cell>
          <cell r="B36" t="str">
            <v xml:space="preserve">1 - 2 Pkt Kinnriemen Gewebe </v>
          </cell>
          <cell r="C36" t="str">
            <v>1 - 2 pts, textile zebré (Sauf Thermalgard)</v>
          </cell>
        </row>
        <row r="37">
          <cell r="A37" t="str">
            <v xml:space="preserve">2 - 2 pts elastic </v>
          </cell>
          <cell r="B37" t="str">
            <v xml:space="preserve">2 - 2 Pkt Kinnriemen Elastik </v>
          </cell>
          <cell r="C37" t="str">
            <v>2 - 2 pts, élastique noir (Sauf Thermalgard)</v>
          </cell>
        </row>
        <row r="38">
          <cell r="A38" t="str">
            <v>3 - 3 pts, zebra webbing for Fas-Trac III suspensions</v>
          </cell>
          <cell r="B38" t="str">
            <v>3 - 3 Pkt Kinnriemen Gewebe für FasTrac</v>
          </cell>
          <cell r="C38" t="str">
            <v>3 - 3 pts, textile zebré (pour casques avec Coiffe fas-trac uniquement)</v>
          </cell>
        </row>
        <row r="39">
          <cell r="A39" t="str">
            <v>4 - 4 pts, zebra webbing, bifurcated chinstrap (V-Gard 500 &amp; V-Gard 520 only)</v>
          </cell>
          <cell r="B39" t="str">
            <v>4 - 4 Pkt Kinnriemen Gewebe für V-Gard 520 (VG500)</v>
          </cell>
          <cell r="C39" t="str">
            <v>4 - 4 pts, textile zebré (pour casques V-Gard 520 uniquement)</v>
          </cell>
        </row>
        <row r="40">
          <cell r="A40" t="str">
            <v>5- 3 pts, zebra webbing for Fastrac III suspensions, fitted onto the shells</v>
          </cell>
          <cell r="B40" t="str">
            <v>5 - 3 Pkt Kinnriemen Gewebe für FasTrac INSTALLIERT</v>
          </cell>
          <cell r="C40" t="str">
            <v>5 - 3 pts, textile zebré (pour casques avec Coiffe Fas-trac III uniquement) montée</v>
          </cell>
        </row>
        <row r="41">
          <cell r="A41" t="str">
            <v>6- 4 pts, zebra webbing, bifurcated chinstrap (V-Gard 500 &amp; V-Gard 520 only), fitted onto the shells</v>
          </cell>
          <cell r="B41" t="str">
            <v>6 - 4 Pkt Kinnriemen Gewebe für V-Gard 520 (VG500) INSTALLIERT</v>
          </cell>
          <cell r="C41" t="str">
            <v>6 - 4 pts, textile zebré (pour casques V-Gard 520 uniquement) montée</v>
          </cell>
        </row>
        <row r="44">
          <cell r="A44" t="str">
            <v>0 - No</v>
          </cell>
          <cell r="B44" t="str">
            <v>0 - Kein Augenschutz</v>
          </cell>
          <cell r="C44"/>
        </row>
        <row r="45">
          <cell r="A45" t="str">
            <v>1 - Stowaway visor - clear Coated KN (Except V-Gard 500, 520 and Thermalgard)</v>
          </cell>
          <cell r="B45" t="str">
            <v>1 - Einklappvisier klar Antibeschlag (für V-Gard &amp; V-Gard 200)</v>
          </cell>
          <cell r="C45"/>
        </row>
        <row r="46">
          <cell r="A46" t="str">
            <v>2 - Stowaway visor - tinted Uncoated (Except V-Gard 500, 520 and Thermalgard)</v>
          </cell>
          <cell r="B46" t="str">
            <v>2 - Einklappvisier getönt (für V-Gard &amp; V-Gard 200)</v>
          </cell>
          <cell r="C46" t="str">
            <v>2 - Visière Stowaway - teintée (Sauf V-Gard 500/520 &amp; Thermalgard)</v>
          </cell>
        </row>
        <row r="49">
          <cell r="A49" t="str">
            <v>0 - No</v>
          </cell>
          <cell r="C49" t="str">
            <v>0 - Non</v>
          </cell>
        </row>
        <row r="50">
          <cell r="A50" t="str">
            <v>A - 4 tabs mounted suspension</v>
          </cell>
          <cell r="B50" t="str">
            <v>A - komplett montierte Innenausstattung</v>
          </cell>
          <cell r="C50" t="str">
            <v>A - Coiffe  montée 4 points</v>
          </cell>
        </row>
        <row r="51">
          <cell r="A51" t="str">
            <v>B - 4 tabs mounted suspension + 2 additional holes for 4 point chinstrap (only V-Gard 500)</v>
          </cell>
          <cell r="B51" t="str">
            <v>B - komplett mont.Innenausstattung + 2 zusätzliche Löcher für 4.P Kinnriemen VG500</v>
          </cell>
          <cell r="C51" t="str">
            <v>B - Coiffe  montée 4 points + 2 perçages additionnels</v>
          </cell>
        </row>
        <row r="52">
          <cell r="A52" t="str">
            <v>E - 2 additional  holes for 4 chinstrap (only V-Gard 500)</v>
          </cell>
          <cell r="B52" t="str">
            <v>E - 2 zusätzliche Löcher für 4.P Kinnriemen VG500</v>
          </cell>
          <cell r="C52" t="str">
            <v>E - 2 perçages additionnels pour jugulaire 4 points pour V-Gard 500</v>
          </cell>
        </row>
        <row r="81">
          <cell r="A81" t="str">
            <v>0 - No</v>
          </cell>
          <cell r="B81" t="str">
            <v>0 - Keine Aufkleber</v>
          </cell>
          <cell r="C81" t="str">
            <v>0 - Non</v>
          </cell>
        </row>
        <row r="82">
          <cell r="A82" t="str">
            <v>1 - Yellow, straight shape, vinyl (pair) - (Except Thermalgard)</v>
          </cell>
          <cell r="B82" t="str">
            <v>1- Stickerset 2St, Vinyl, gelb, gerade</v>
          </cell>
          <cell r="C82" t="str">
            <v>1 - 2 stickers haute visibilité, Jaune, droit, vinyle (Sauf Thermalgard)</v>
          </cell>
        </row>
        <row r="83">
          <cell r="A83" t="str">
            <v>3 - Silver, straight shape, vinyl (pair)  (Except Thermalgard)</v>
          </cell>
          <cell r="B83" t="str">
            <v>3 - Stickerset 2St, Vinyl, silber, gerade</v>
          </cell>
          <cell r="C83" t="str">
            <v>3 - 2 stickers haute visibilité, Gris, droit, vinyle (Sauf Thermalgard)</v>
          </cell>
        </row>
        <row r="84">
          <cell r="A84" t="str">
            <v>4 - Yellow, curved shape, textile  (pair)  (Except Thermalgard)</v>
          </cell>
          <cell r="B84" t="str">
            <v>4 - Premium Stickerset 2St, Textil, gelb, bogenform</v>
          </cell>
          <cell r="C84" t="str">
            <v>4 - 2 stickers haute visibilité, Jaune, en courbe, textile (Sauf Thermalgard)</v>
          </cell>
        </row>
        <row r="85">
          <cell r="A85" t="str">
            <v>5 - Red, curved shape, textile (pair) (Except Thermalgard)</v>
          </cell>
          <cell r="B85" t="str">
            <v>5 - Premium Stickerset 2St, Textil, orange, bogenform</v>
          </cell>
          <cell r="C85" t="str">
            <v>5 - 2 stickers haute visibilité, Orange, en courbe, textile (Sauf Thermalgard)</v>
          </cell>
        </row>
        <row r="86">
          <cell r="A86" t="str">
            <v>6 - Silver, curved shape, textile (pair) (Except Thermalgard)</v>
          </cell>
          <cell r="B86" t="str">
            <v>6- Premium Stickerset 2St, Textil, silber, bogenform</v>
          </cell>
          <cell r="C86" t="str">
            <v>6 - 2 stickers haute visibilité, Gris, en courbe, textile (Sauf Thermalgard)</v>
          </cell>
        </row>
        <row r="87">
          <cell r="A87" t="str">
            <v>7 - Yellow, curved, vinyl (pair) + straight shape, vinyl (pair) (Except Thermalgard)</v>
          </cell>
          <cell r="B87" t="str">
            <v>7 - Stickerset 2St Vinyl, gelb, gerade; 2St Textil, gelb, bogenform</v>
          </cell>
          <cell r="C87" t="str">
            <v>7 - 4 stickers haute visibilité : 2 droits jaune vinyle + 2 courbes jaune vinyle (Sauf Thermalgard)</v>
          </cell>
        </row>
        <row r="88">
          <cell r="A88" t="str">
            <v>9 - Silver, curved, vinyl (pair) + straight shape, vinyl (pair) (Except Thermalgard)</v>
          </cell>
          <cell r="B88" t="str">
            <v>9 - Stickerset 2St Vinyl, silber gerade; 2St Textil, silber, bogenform</v>
          </cell>
          <cell r="C88" t="str">
            <v>9 - 4 stickers haute visibilité : 2 droits gris vinyle + 2 courbes gris vinyle (Sauf Thermalgard)</v>
          </cell>
        </row>
        <row r="89">
          <cell r="A89" t="str">
            <v>A - Silver curved shape, vinyl (pair) + straight shape, vinyl, rear (1 unit)  (Except Thermalgard)</v>
          </cell>
          <cell r="B89" t="str">
            <v>A - Stickerset 1St Vinyl, silber gerade; 2St Vinyl, silber, bogenform</v>
          </cell>
          <cell r="C89" t="str">
            <v>A - 3 stickers haute visibilité : 1 droit gris arrière vinyle + 2 courbes gris vinyle (Sauf Thermalgard)</v>
          </cell>
        </row>
        <row r="90">
          <cell r="A90" t="str">
            <v>B - Yellow curved shape, vinyl (pair) (Except Thermalgard)</v>
          </cell>
          <cell r="B90" t="str">
            <v>B - Stickerset 2St Vinyl, gelb, bogenform</v>
          </cell>
          <cell r="C90" t="str">
            <v>B - 2 stickers haute visibilité, Jaune, en courbe, vinyle (Sauf Thermalgard)</v>
          </cell>
        </row>
        <row r="91">
          <cell r="A91" t="str">
            <v>C - Silver curved shape, vinyl (pair)(Except Thermalgard)</v>
          </cell>
          <cell r="B91" t="str">
            <v>C - Stickerset 2St Vinyl, silber, bogenform</v>
          </cell>
          <cell r="C91" t="str">
            <v>C - 2 stickers haute visibilité, Gris, en courbe, vinyle (Sauf Thermalgard)</v>
          </cell>
        </row>
      </sheetData>
      <sheetData sheetId="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6.bin"/><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H57"/>
  <sheetViews>
    <sheetView showGridLines="0" tabSelected="1" zoomScale="60" zoomScaleNormal="60" workbookViewId="0">
      <selection activeCell="D18" sqref="D18"/>
    </sheetView>
  </sheetViews>
  <sheetFormatPr defaultColWidth="9.1796875" defaultRowHeight="15" customHeight="1"/>
  <cols>
    <col min="1" max="1" width="9.7265625" style="60" customWidth="1"/>
    <col min="2" max="2" width="17.7265625" style="90" customWidth="1"/>
    <col min="3" max="3" width="44.54296875" style="60" customWidth="1"/>
    <col min="4" max="4" width="67.54296875" style="94" customWidth="1"/>
    <col min="5" max="5" width="18.453125" style="95" bestFit="1" customWidth="1"/>
    <col min="6" max="25" width="11.453125" style="106" customWidth="1"/>
    <col min="26" max="34" width="11.453125" style="107" customWidth="1"/>
    <col min="35" max="256" width="11.453125" style="60" customWidth="1"/>
    <col min="257" max="16384" width="9.1796875" style="60"/>
  </cols>
  <sheetData>
    <row r="2" spans="2:34" ht="71.25" customHeight="1">
      <c r="B2" s="328" t="s">
        <v>409</v>
      </c>
      <c r="C2" s="328"/>
      <c r="D2" s="328"/>
      <c r="E2" s="328"/>
    </row>
    <row r="3" spans="2:34" ht="15" customHeight="1">
      <c r="B3" s="329"/>
      <c r="C3" s="329"/>
      <c r="D3" s="329"/>
      <c r="E3" s="329"/>
    </row>
    <row r="4" spans="2:34" s="62" customFormat="1" ht="15" hidden="1" customHeight="1">
      <c r="B4" s="61" t="s">
        <v>270</v>
      </c>
      <c r="C4" s="61" t="s">
        <v>271</v>
      </c>
      <c r="D4" s="330" t="s">
        <v>272</v>
      </c>
      <c r="E4" s="330"/>
      <c r="F4" s="108"/>
      <c r="G4" s="108"/>
      <c r="H4" s="108"/>
      <c r="I4" s="108"/>
      <c r="J4" s="108"/>
      <c r="K4" s="108"/>
      <c r="L4" s="108"/>
      <c r="M4" s="108"/>
      <c r="N4" s="108"/>
      <c r="O4" s="108"/>
      <c r="P4" s="108"/>
      <c r="Q4" s="108"/>
      <c r="R4" s="108"/>
      <c r="S4" s="108"/>
      <c r="T4" s="108"/>
      <c r="U4" s="108"/>
      <c r="V4" s="108"/>
      <c r="W4" s="108"/>
      <c r="X4" s="108"/>
      <c r="Y4" s="108"/>
      <c r="Z4" s="109"/>
      <c r="AA4" s="109"/>
      <c r="AB4" s="109"/>
      <c r="AC4" s="109"/>
      <c r="AD4" s="109"/>
      <c r="AE4" s="109"/>
      <c r="AF4" s="109"/>
      <c r="AG4" s="109"/>
      <c r="AH4" s="109"/>
    </row>
    <row r="5" spans="2:34" s="62" customFormat="1" ht="15" hidden="1" customHeight="1">
      <c r="B5" s="63" t="s">
        <v>273</v>
      </c>
      <c r="C5" s="64" t="s">
        <v>274</v>
      </c>
      <c r="D5" s="331" t="s">
        <v>275</v>
      </c>
      <c r="E5" s="331"/>
      <c r="F5" s="108"/>
      <c r="G5" s="108"/>
      <c r="H5" s="108"/>
      <c r="I5" s="108"/>
      <c r="J5" s="108"/>
      <c r="K5" s="108"/>
      <c r="L5" s="108"/>
      <c r="M5" s="108"/>
      <c r="N5" s="108"/>
      <c r="O5" s="108"/>
      <c r="P5" s="108"/>
      <c r="Q5" s="108"/>
      <c r="R5" s="108"/>
      <c r="S5" s="108"/>
      <c r="T5" s="108"/>
      <c r="U5" s="108"/>
      <c r="V5" s="108"/>
      <c r="W5" s="108"/>
      <c r="X5" s="108"/>
      <c r="Y5" s="108"/>
      <c r="Z5" s="109"/>
      <c r="AA5" s="109"/>
      <c r="AB5" s="109"/>
      <c r="AC5" s="109"/>
      <c r="AD5" s="109"/>
      <c r="AE5" s="109"/>
      <c r="AF5" s="109"/>
      <c r="AG5" s="109"/>
      <c r="AH5" s="109"/>
    </row>
    <row r="6" spans="2:34" s="62" customFormat="1" ht="15" hidden="1" customHeight="1">
      <c r="B6" s="63" t="s">
        <v>276</v>
      </c>
      <c r="C6" s="64" t="s">
        <v>277</v>
      </c>
      <c r="D6" s="331" t="s">
        <v>278</v>
      </c>
      <c r="E6" s="331"/>
      <c r="F6" s="108"/>
      <c r="G6" s="108"/>
      <c r="H6" s="108"/>
      <c r="I6" s="108"/>
      <c r="J6" s="108"/>
      <c r="K6" s="108"/>
      <c r="L6" s="108"/>
      <c r="M6" s="108"/>
      <c r="N6" s="108"/>
      <c r="O6" s="108"/>
      <c r="P6" s="108"/>
      <c r="Q6" s="108"/>
      <c r="R6" s="108"/>
      <c r="S6" s="108"/>
      <c r="T6" s="108"/>
      <c r="U6" s="108"/>
      <c r="V6" s="108"/>
      <c r="W6" s="108"/>
      <c r="X6" s="108"/>
      <c r="Y6" s="108"/>
      <c r="Z6" s="109"/>
      <c r="AA6" s="109"/>
      <c r="AB6" s="109"/>
      <c r="AC6" s="109"/>
      <c r="AD6" s="109"/>
      <c r="AE6" s="109"/>
      <c r="AF6" s="109"/>
      <c r="AG6" s="109"/>
      <c r="AH6" s="109"/>
    </row>
    <row r="7" spans="2:34" ht="15" hidden="1" customHeight="1">
      <c r="B7" s="64" t="s">
        <v>279</v>
      </c>
      <c r="C7" s="65" t="s">
        <v>280</v>
      </c>
      <c r="D7" s="332" t="s">
        <v>281</v>
      </c>
      <c r="E7" s="333"/>
    </row>
    <row r="8" spans="2:34" ht="15" hidden="1" customHeight="1">
      <c r="B8" s="64" t="s">
        <v>282</v>
      </c>
      <c r="C8" s="65" t="s">
        <v>283</v>
      </c>
      <c r="D8" s="332" t="s">
        <v>284</v>
      </c>
      <c r="E8" s="333"/>
    </row>
    <row r="9" spans="2:34" ht="15" hidden="1" customHeight="1">
      <c r="B9" s="64" t="s">
        <v>285</v>
      </c>
      <c r="C9" s="65" t="s">
        <v>286</v>
      </c>
      <c r="D9" s="332" t="s">
        <v>287</v>
      </c>
      <c r="E9" s="333"/>
    </row>
    <row r="10" spans="2:34" ht="15" hidden="1" customHeight="1">
      <c r="B10" s="64" t="s">
        <v>288</v>
      </c>
      <c r="C10" s="65" t="s">
        <v>289</v>
      </c>
      <c r="D10" s="332" t="s">
        <v>290</v>
      </c>
      <c r="E10" s="333"/>
    </row>
    <row r="11" spans="2:34" ht="15" hidden="1" customHeight="1">
      <c r="B11" s="64" t="s">
        <v>291</v>
      </c>
      <c r="C11" s="65" t="s">
        <v>292</v>
      </c>
      <c r="D11" s="332" t="s">
        <v>293</v>
      </c>
      <c r="E11" s="333"/>
    </row>
    <row r="12" spans="2:34" ht="69" hidden="1" customHeight="1">
      <c r="B12" s="64" t="s">
        <v>294</v>
      </c>
      <c r="C12" s="66" t="s">
        <v>295</v>
      </c>
      <c r="D12" s="334" t="s">
        <v>296</v>
      </c>
      <c r="E12" s="333"/>
    </row>
    <row r="13" spans="2:34" s="68" customFormat="1" ht="57.75" hidden="1" customHeight="1">
      <c r="B13" s="61" t="s">
        <v>297</v>
      </c>
      <c r="C13" s="67" t="s">
        <v>298</v>
      </c>
      <c r="D13" s="326" t="s">
        <v>299</v>
      </c>
      <c r="E13" s="327"/>
      <c r="F13" s="110"/>
      <c r="G13" s="110"/>
      <c r="H13" s="110"/>
      <c r="I13" s="110"/>
      <c r="J13" s="110"/>
      <c r="K13" s="110"/>
      <c r="L13" s="110"/>
      <c r="M13" s="110"/>
      <c r="N13" s="110"/>
      <c r="O13" s="110"/>
      <c r="P13" s="110"/>
      <c r="Q13" s="110"/>
      <c r="R13" s="110"/>
      <c r="S13" s="110"/>
      <c r="T13" s="110"/>
      <c r="U13" s="110"/>
      <c r="V13" s="110"/>
      <c r="W13" s="110"/>
      <c r="X13" s="110"/>
      <c r="Y13" s="110"/>
      <c r="Z13" s="111"/>
      <c r="AA13" s="111"/>
      <c r="AB13" s="111"/>
      <c r="AC13" s="111"/>
      <c r="AD13" s="111"/>
      <c r="AE13" s="111"/>
      <c r="AF13" s="111"/>
      <c r="AG13" s="111"/>
      <c r="AH13" s="111"/>
    </row>
    <row r="14" spans="2:34" s="70" customFormat="1" ht="79.5" customHeight="1">
      <c r="B14" s="313" t="s">
        <v>310</v>
      </c>
      <c r="C14" s="314"/>
      <c r="D14" s="314"/>
      <c r="E14" s="315"/>
      <c r="F14" s="108"/>
      <c r="G14" s="108"/>
      <c r="H14" s="108"/>
      <c r="I14" s="108"/>
      <c r="J14" s="108"/>
      <c r="K14" s="108"/>
      <c r="L14" s="108"/>
      <c r="M14" s="108"/>
      <c r="N14" s="108"/>
      <c r="O14" s="108"/>
      <c r="P14" s="108"/>
      <c r="Q14" s="108"/>
      <c r="R14" s="108"/>
      <c r="S14" s="108"/>
      <c r="T14" s="108"/>
      <c r="U14" s="108"/>
      <c r="V14" s="108"/>
      <c r="W14" s="108"/>
      <c r="X14" s="108"/>
      <c r="Y14" s="108"/>
      <c r="Z14" s="109"/>
      <c r="AA14" s="109"/>
      <c r="AB14" s="109"/>
      <c r="AC14" s="109"/>
      <c r="AD14" s="109"/>
      <c r="AE14" s="109"/>
      <c r="AF14" s="109"/>
      <c r="AG14" s="109"/>
      <c r="AH14" s="109"/>
    </row>
    <row r="16" spans="2:34" s="74" customFormat="1" ht="30.75" customHeight="1">
      <c r="B16" s="71" t="s">
        <v>300</v>
      </c>
      <c r="C16" s="72" t="s">
        <v>311</v>
      </c>
      <c r="D16" s="72" t="s">
        <v>312</v>
      </c>
      <c r="E16" s="73" t="s">
        <v>313</v>
      </c>
      <c r="F16" s="112"/>
      <c r="G16" s="113"/>
      <c r="H16" s="113"/>
      <c r="I16" s="113"/>
      <c r="J16" s="113"/>
      <c r="K16" s="113"/>
      <c r="L16" s="113"/>
      <c r="M16" s="113"/>
      <c r="N16" s="113"/>
      <c r="O16" s="113"/>
      <c r="P16" s="113"/>
      <c r="Q16" s="113"/>
      <c r="R16" s="113"/>
      <c r="S16" s="113"/>
      <c r="T16" s="113"/>
      <c r="U16" s="113"/>
      <c r="V16" s="113"/>
      <c r="W16" s="113"/>
      <c r="X16" s="113"/>
      <c r="Y16" s="113"/>
      <c r="Z16" s="114"/>
      <c r="AA16" s="114"/>
      <c r="AB16" s="114"/>
      <c r="AC16" s="114"/>
      <c r="AD16" s="114"/>
      <c r="AE16" s="114"/>
      <c r="AF16" s="114"/>
      <c r="AG16" s="114"/>
      <c r="AH16" s="114"/>
    </row>
    <row r="17" spans="2:34" s="81" customFormat="1" ht="15" customHeight="1">
      <c r="B17" s="75" t="s">
        <v>301</v>
      </c>
      <c r="C17" s="76" t="s">
        <v>314</v>
      </c>
      <c r="D17" s="83"/>
      <c r="E17" s="77"/>
      <c r="F17" s="112"/>
      <c r="G17" s="115"/>
      <c r="H17" s="115"/>
      <c r="I17" s="115"/>
      <c r="J17" s="115"/>
      <c r="K17" s="115"/>
      <c r="L17" s="115"/>
      <c r="M17" s="115"/>
      <c r="N17" s="115"/>
      <c r="O17" s="115"/>
      <c r="P17" s="115"/>
      <c r="Q17" s="115"/>
      <c r="R17" s="115"/>
      <c r="S17" s="115"/>
      <c r="T17" s="115"/>
      <c r="U17" s="115"/>
      <c r="V17" s="115"/>
      <c r="W17" s="115"/>
      <c r="X17" s="115"/>
      <c r="Y17" s="115"/>
      <c r="Z17" s="112"/>
      <c r="AA17" s="112"/>
      <c r="AB17" s="112"/>
      <c r="AC17" s="112"/>
      <c r="AD17" s="112"/>
      <c r="AE17" s="112"/>
      <c r="AF17" s="112"/>
      <c r="AG17" s="112"/>
      <c r="AH17" s="112"/>
    </row>
    <row r="18" spans="2:34" s="81" customFormat="1" ht="15" customHeight="1">
      <c r="B18" s="75" t="str">
        <f>VLOOKUP($D18,'Inputs table 930'!$B4:$D5,3,FALSE)</f>
        <v>D</v>
      </c>
      <c r="C18" s="76" t="s">
        <v>315</v>
      </c>
      <c r="D18" s="79" t="s">
        <v>230</v>
      </c>
      <c r="E18" s="80">
        <f>VLOOKUP($D18,'Inputs table 930'!$B$4:$P$5,5,FALSE)</f>
        <v>43.4</v>
      </c>
      <c r="F18" s="112"/>
      <c r="G18" s="115"/>
      <c r="H18" s="115"/>
      <c r="I18" s="115"/>
      <c r="J18" s="115"/>
      <c r="K18" s="115"/>
      <c r="L18" s="115"/>
      <c r="M18" s="115"/>
      <c r="N18" s="115"/>
      <c r="O18" s="115"/>
      <c r="P18" s="115"/>
      <c r="Q18" s="115"/>
      <c r="R18" s="115"/>
      <c r="S18" s="115"/>
      <c r="T18" s="115"/>
      <c r="U18" s="115"/>
      <c r="V18" s="115"/>
      <c r="W18" s="115"/>
      <c r="X18" s="115"/>
      <c r="Y18" s="115"/>
      <c r="Z18" s="112"/>
      <c r="AA18" s="112"/>
      <c r="AB18" s="112"/>
      <c r="AC18" s="112"/>
      <c r="AD18" s="112"/>
      <c r="AE18" s="112"/>
      <c r="AF18" s="112"/>
      <c r="AG18" s="112"/>
      <c r="AH18" s="112"/>
    </row>
    <row r="19" spans="2:34" s="81" customFormat="1" ht="15" customHeight="1">
      <c r="B19" s="75">
        <f>VLOOKUP($D19,'Inputs table 930'!B8:D13,3,FALSE)</f>
        <v>1</v>
      </c>
      <c r="C19" s="76" t="s">
        <v>316</v>
      </c>
      <c r="D19" s="79" t="s">
        <v>26</v>
      </c>
      <c r="E19" s="80">
        <f>VLOOKUP($D19,'Inputs table 930'!$B$8:$P$13,5,FALSE)</f>
        <v>0</v>
      </c>
      <c r="F19" s="112"/>
      <c r="G19" s="115"/>
      <c r="H19" s="115"/>
      <c r="I19" s="115"/>
      <c r="J19" s="115"/>
      <c r="K19" s="115"/>
      <c r="L19" s="115"/>
      <c r="M19" s="115"/>
      <c r="N19" s="115"/>
      <c r="O19" s="115"/>
      <c r="P19" s="115"/>
      <c r="Q19" s="115"/>
      <c r="R19" s="115"/>
      <c r="S19" s="115"/>
      <c r="T19" s="115"/>
      <c r="U19" s="115"/>
      <c r="V19" s="115"/>
      <c r="W19" s="115"/>
      <c r="X19" s="115"/>
      <c r="Y19" s="115"/>
      <c r="Z19" s="112"/>
      <c r="AA19" s="112"/>
      <c r="AB19" s="112"/>
      <c r="AC19" s="112"/>
      <c r="AD19" s="112"/>
      <c r="AE19" s="112"/>
      <c r="AF19" s="112"/>
      <c r="AG19" s="112"/>
      <c r="AH19" s="112"/>
    </row>
    <row r="20" spans="2:34" s="81" customFormat="1" ht="15" customHeight="1">
      <c r="B20" s="75" t="str">
        <f>VLOOKUP($D20,'Inputs table 930'!B16:D16,3,FALSE)</f>
        <v>A</v>
      </c>
      <c r="C20" s="76" t="s">
        <v>317</v>
      </c>
      <c r="D20" s="79" t="s">
        <v>191</v>
      </c>
      <c r="E20" s="80">
        <f>VLOOKUP($D20,'Inputs table 930'!$B$16:$P$16,5,FALSE)</f>
        <v>0</v>
      </c>
      <c r="F20" s="112"/>
      <c r="G20" s="115"/>
      <c r="H20" s="115"/>
      <c r="I20" s="115"/>
      <c r="J20" s="115"/>
      <c r="K20" s="115"/>
      <c r="L20" s="115"/>
      <c r="M20" s="115"/>
      <c r="N20" s="115"/>
      <c r="O20" s="115"/>
      <c r="P20" s="115"/>
      <c r="Q20" s="115"/>
      <c r="R20" s="115"/>
      <c r="S20" s="115"/>
      <c r="T20" s="115"/>
      <c r="U20" s="115"/>
      <c r="V20" s="115"/>
      <c r="W20" s="115"/>
      <c r="X20" s="115"/>
      <c r="Y20" s="115"/>
      <c r="Z20" s="112"/>
      <c r="AA20" s="112"/>
      <c r="AB20" s="112"/>
      <c r="AC20" s="112"/>
      <c r="AD20" s="112"/>
      <c r="AE20" s="112"/>
      <c r="AF20" s="112"/>
      <c r="AG20" s="112"/>
      <c r="AH20" s="112"/>
    </row>
    <row r="21" spans="2:34" s="81" customFormat="1" ht="15" customHeight="1">
      <c r="B21" s="82" t="s">
        <v>302</v>
      </c>
      <c r="C21" s="83"/>
      <c r="D21" s="83"/>
      <c r="E21" s="84"/>
      <c r="F21" s="112"/>
      <c r="G21" s="115"/>
      <c r="H21" s="115"/>
      <c r="I21" s="115"/>
      <c r="J21" s="316"/>
      <c r="K21" s="316"/>
      <c r="L21" s="316"/>
      <c r="M21" s="316"/>
      <c r="N21" s="115"/>
      <c r="O21" s="115"/>
      <c r="P21" s="115"/>
      <c r="Q21" s="115"/>
      <c r="R21" s="115"/>
      <c r="S21" s="115"/>
      <c r="T21" s="115"/>
      <c r="U21" s="115"/>
      <c r="V21" s="115"/>
      <c r="W21" s="115"/>
      <c r="X21" s="115"/>
      <c r="Y21" s="115"/>
      <c r="Z21" s="112"/>
      <c r="AA21" s="112"/>
      <c r="AB21" s="112"/>
      <c r="AC21" s="112"/>
      <c r="AD21" s="112"/>
      <c r="AE21" s="112"/>
      <c r="AF21" s="112"/>
      <c r="AG21" s="112"/>
      <c r="AH21" s="112"/>
    </row>
    <row r="22" spans="2:34" s="81" customFormat="1" ht="15" customHeight="1">
      <c r="B22" s="75">
        <f>VLOOKUP($D22,'Inputs table 930'!B19:D24,3,FALSE)</f>
        <v>0</v>
      </c>
      <c r="C22" s="76" t="s">
        <v>318</v>
      </c>
      <c r="D22" s="79" t="s">
        <v>27</v>
      </c>
      <c r="E22" s="80">
        <f>VLOOKUP($D22,'Inputs table 930'!B19:P24,5,FALSE)</f>
        <v>0</v>
      </c>
      <c r="F22" s="112"/>
      <c r="G22" s="115"/>
      <c r="H22" s="115"/>
      <c r="I22" s="115"/>
      <c r="J22" s="115"/>
      <c r="K22" s="115"/>
      <c r="L22" s="115"/>
      <c r="M22" s="115"/>
      <c r="N22" s="115"/>
      <c r="O22" s="115"/>
      <c r="P22" s="115"/>
      <c r="Q22" s="115"/>
      <c r="R22" s="115"/>
      <c r="S22" s="115"/>
      <c r="T22" s="115"/>
      <c r="U22" s="115"/>
      <c r="V22" s="115"/>
      <c r="W22" s="115"/>
      <c r="X22" s="115"/>
      <c r="Y22" s="115"/>
      <c r="Z22" s="112"/>
      <c r="AA22" s="112"/>
      <c r="AB22" s="112"/>
      <c r="AC22" s="112"/>
      <c r="AD22" s="112"/>
      <c r="AE22" s="112"/>
      <c r="AF22" s="112"/>
      <c r="AG22" s="112"/>
      <c r="AH22" s="112"/>
    </row>
    <row r="23" spans="2:34" s="81" customFormat="1" ht="15" customHeight="1">
      <c r="B23" s="75">
        <v>0</v>
      </c>
      <c r="C23" s="83"/>
      <c r="D23" s="83"/>
      <c r="E23" s="86"/>
      <c r="F23" s="112"/>
      <c r="G23" s="115"/>
      <c r="H23" s="115"/>
      <c r="I23" s="115"/>
      <c r="J23" s="115"/>
      <c r="K23" s="115"/>
      <c r="L23" s="115"/>
      <c r="M23" s="115"/>
      <c r="N23" s="115"/>
      <c r="O23" s="115"/>
      <c r="P23" s="115"/>
      <c r="Q23" s="115"/>
      <c r="R23" s="115"/>
      <c r="S23" s="115"/>
      <c r="T23" s="115"/>
      <c r="U23" s="115"/>
      <c r="V23" s="115"/>
      <c r="W23" s="115"/>
      <c r="X23" s="115"/>
      <c r="Y23" s="115"/>
      <c r="Z23" s="112"/>
      <c r="AA23" s="112"/>
      <c r="AB23" s="112"/>
      <c r="AC23" s="112"/>
      <c r="AD23" s="112"/>
      <c r="AE23" s="112"/>
      <c r="AF23" s="112"/>
      <c r="AG23" s="112"/>
      <c r="AH23" s="112"/>
    </row>
    <row r="24" spans="2:34" s="81" customFormat="1" ht="15" customHeight="1">
      <c r="B24" s="75">
        <f>VLOOKUP($D24,'Inputs table 930'!B30:D31,3,FALSE)</f>
        <v>0</v>
      </c>
      <c r="C24" s="85" t="s">
        <v>319</v>
      </c>
      <c r="D24" s="79" t="s">
        <v>193</v>
      </c>
      <c r="E24" s="80">
        <f>VLOOKUP($D24,'Inputs table 930'!B30:P31,5,FALSE)</f>
        <v>0</v>
      </c>
      <c r="F24" s="112"/>
      <c r="G24" s="115"/>
      <c r="H24" s="115"/>
      <c r="I24" s="115"/>
      <c r="J24" s="115"/>
      <c r="K24" s="115"/>
      <c r="L24" s="115"/>
      <c r="M24" s="115"/>
      <c r="N24" s="115"/>
      <c r="O24" s="115"/>
      <c r="P24" s="115"/>
      <c r="Q24" s="115"/>
      <c r="R24" s="115"/>
      <c r="S24" s="115"/>
      <c r="T24" s="115"/>
      <c r="U24" s="115"/>
      <c r="V24" s="115"/>
      <c r="W24" s="115"/>
      <c r="X24" s="115"/>
      <c r="Y24" s="115"/>
      <c r="Z24" s="112"/>
      <c r="AA24" s="112"/>
      <c r="AB24" s="112"/>
      <c r="AC24" s="112"/>
      <c r="AD24" s="112"/>
      <c r="AE24" s="112"/>
      <c r="AF24" s="112"/>
      <c r="AG24" s="112"/>
      <c r="AH24" s="112"/>
    </row>
    <row r="25" spans="2:34" s="81" customFormat="1" ht="15" customHeight="1">
      <c r="B25" s="75">
        <v>0</v>
      </c>
      <c r="C25" s="83"/>
      <c r="D25" s="83"/>
      <c r="E25" s="86"/>
      <c r="F25" s="112"/>
      <c r="G25" s="115"/>
      <c r="H25" s="115"/>
      <c r="I25" s="115"/>
      <c r="J25" s="115"/>
      <c r="K25" s="115"/>
      <c r="L25" s="115"/>
      <c r="M25" s="115"/>
      <c r="N25" s="115"/>
      <c r="O25" s="115"/>
      <c r="P25" s="115"/>
      <c r="Q25" s="115"/>
      <c r="R25" s="115"/>
      <c r="S25" s="115"/>
      <c r="T25" s="115"/>
      <c r="U25" s="115"/>
      <c r="V25" s="115"/>
      <c r="W25" s="115"/>
      <c r="X25" s="115"/>
      <c r="Y25" s="115"/>
      <c r="Z25" s="112"/>
      <c r="AA25" s="112"/>
      <c r="AB25" s="112"/>
      <c r="AC25" s="112"/>
      <c r="AD25" s="112"/>
      <c r="AE25" s="112"/>
      <c r="AF25" s="112"/>
      <c r="AG25" s="112"/>
      <c r="AH25" s="112"/>
    </row>
    <row r="26" spans="2:34" s="81" customFormat="1" ht="15" customHeight="1">
      <c r="B26" s="75">
        <f>VLOOKUP($D26,'Inputs table 930'!B34:D37,3,FALSE)</f>
        <v>0</v>
      </c>
      <c r="C26" s="76" t="s">
        <v>320</v>
      </c>
      <c r="D26" s="79" t="s">
        <v>28</v>
      </c>
      <c r="E26" s="80">
        <f>VLOOKUP($D26,'Inputs table 930'!$B$34:$P$37,5,FALSE)</f>
        <v>0</v>
      </c>
      <c r="F26" s="112"/>
      <c r="G26" s="115"/>
      <c r="H26" s="115"/>
      <c r="I26" s="115"/>
      <c r="J26" s="115"/>
      <c r="K26" s="115"/>
      <c r="L26" s="115"/>
      <c r="M26" s="115"/>
      <c r="N26" s="115"/>
      <c r="O26" s="115"/>
      <c r="P26" s="115"/>
      <c r="Q26" s="115"/>
      <c r="R26" s="115"/>
      <c r="S26" s="115"/>
      <c r="T26" s="115"/>
      <c r="U26" s="115"/>
      <c r="V26" s="115"/>
      <c r="W26" s="115"/>
      <c r="X26" s="115"/>
      <c r="Y26" s="115"/>
      <c r="Z26" s="112"/>
      <c r="AA26" s="112"/>
      <c r="AB26" s="112"/>
      <c r="AC26" s="112"/>
      <c r="AD26" s="112"/>
      <c r="AE26" s="112"/>
      <c r="AF26" s="112"/>
      <c r="AG26" s="112"/>
      <c r="AH26" s="112"/>
    </row>
    <row r="27" spans="2:34" s="81" customFormat="1" ht="15" customHeight="1">
      <c r="B27" s="75">
        <f>VLOOKUP($D27,'Inputs table 930'!B40:D44,3,FALSE)</f>
        <v>0</v>
      </c>
      <c r="C27" s="76" t="s">
        <v>321</v>
      </c>
      <c r="D27" s="79" t="s">
        <v>29</v>
      </c>
      <c r="E27" s="80">
        <f>VLOOKUP($D27,'Inputs table 930'!$B$40:$P$44,5,FALSE)</f>
        <v>0</v>
      </c>
      <c r="F27" s="112"/>
      <c r="G27" s="115"/>
      <c r="H27" s="115"/>
      <c r="I27" s="115"/>
      <c r="J27" s="115"/>
      <c r="K27" s="115"/>
      <c r="L27" s="115"/>
      <c r="M27" s="115"/>
      <c r="N27" s="115"/>
      <c r="O27" s="115"/>
      <c r="P27" s="115"/>
      <c r="Q27" s="115"/>
      <c r="R27" s="115"/>
      <c r="S27" s="115"/>
      <c r="T27" s="115"/>
      <c r="U27" s="115"/>
      <c r="V27" s="115"/>
      <c r="W27" s="115"/>
      <c r="X27" s="115"/>
      <c r="Y27" s="115"/>
      <c r="Z27" s="112"/>
      <c r="AA27" s="112"/>
      <c r="AB27" s="112"/>
      <c r="AC27" s="112"/>
      <c r="AD27" s="112"/>
      <c r="AE27" s="112"/>
      <c r="AF27" s="112"/>
      <c r="AG27" s="112"/>
      <c r="AH27" s="112"/>
    </row>
    <row r="28" spans="2:34" s="81" customFormat="1" ht="15" customHeight="1">
      <c r="B28" s="75">
        <v>0</v>
      </c>
      <c r="C28" s="83"/>
      <c r="D28" s="83"/>
      <c r="E28" s="78"/>
      <c r="F28" s="112"/>
      <c r="G28" s="115"/>
      <c r="H28" s="115"/>
      <c r="I28" s="115"/>
      <c r="J28" s="115"/>
      <c r="K28" s="115"/>
      <c r="L28" s="115"/>
      <c r="M28" s="115"/>
      <c r="N28" s="115"/>
      <c r="O28" s="115"/>
      <c r="P28" s="115"/>
      <c r="Q28" s="115"/>
      <c r="R28" s="115"/>
      <c r="S28" s="115"/>
      <c r="T28" s="115"/>
      <c r="U28" s="115"/>
      <c r="V28" s="115"/>
      <c r="W28" s="115"/>
      <c r="X28" s="115"/>
      <c r="Y28" s="115"/>
      <c r="Z28" s="112"/>
      <c r="AA28" s="112"/>
      <c r="AB28" s="112"/>
      <c r="AC28" s="112"/>
      <c r="AD28" s="112"/>
      <c r="AE28" s="112"/>
      <c r="AF28" s="112"/>
      <c r="AG28" s="112"/>
      <c r="AH28" s="112"/>
    </row>
    <row r="29" spans="2:34" s="81" customFormat="1" ht="15" customHeight="1">
      <c r="B29" s="82" t="s">
        <v>302</v>
      </c>
      <c r="C29" s="83"/>
      <c r="D29" s="83"/>
      <c r="E29" s="87"/>
      <c r="F29" s="112"/>
      <c r="G29" s="115"/>
      <c r="H29" s="115"/>
      <c r="I29" s="115"/>
      <c r="J29" s="115"/>
      <c r="K29" s="115"/>
      <c r="L29" s="115"/>
      <c r="M29" s="115"/>
      <c r="N29" s="115"/>
      <c r="O29" s="115"/>
      <c r="P29" s="115"/>
      <c r="Q29" s="115"/>
      <c r="R29" s="115"/>
      <c r="S29" s="115"/>
      <c r="T29" s="115"/>
      <c r="U29" s="115"/>
      <c r="V29" s="115"/>
      <c r="W29" s="115"/>
      <c r="X29" s="115"/>
      <c r="Y29" s="115"/>
      <c r="Z29" s="112"/>
      <c r="AA29" s="112"/>
      <c r="AB29" s="112"/>
      <c r="AC29" s="112"/>
      <c r="AD29" s="112"/>
      <c r="AE29" s="112"/>
      <c r="AF29" s="112"/>
      <c r="AG29" s="112"/>
      <c r="AH29" s="112"/>
    </row>
    <row r="30" spans="2:34" s="81" customFormat="1" ht="15" customHeight="1">
      <c r="B30" s="88" t="s">
        <v>303</v>
      </c>
      <c r="C30" s="76" t="s">
        <v>322</v>
      </c>
      <c r="D30" s="76" t="s">
        <v>323</v>
      </c>
      <c r="E30" s="89"/>
      <c r="F30" s="112"/>
      <c r="G30" s="115"/>
      <c r="H30" s="115"/>
      <c r="I30" s="115"/>
      <c r="J30" s="115"/>
      <c r="K30" s="115"/>
      <c r="L30" s="115"/>
      <c r="M30" s="115"/>
      <c r="N30" s="115"/>
      <c r="O30" s="115"/>
      <c r="P30" s="115"/>
      <c r="Q30" s="115"/>
      <c r="R30" s="115"/>
      <c r="S30" s="115"/>
      <c r="T30" s="115"/>
      <c r="U30" s="115"/>
      <c r="V30" s="115"/>
      <c r="W30" s="115"/>
      <c r="X30" s="115"/>
      <c r="Y30" s="115"/>
      <c r="Z30" s="112"/>
      <c r="AA30" s="112"/>
      <c r="AB30" s="112"/>
      <c r="AC30" s="112"/>
      <c r="AD30" s="112"/>
      <c r="AE30" s="112"/>
      <c r="AF30" s="112"/>
      <c r="AG30" s="112"/>
      <c r="AH30" s="112"/>
    </row>
    <row r="31" spans="2:34" s="81" customFormat="1" ht="15" customHeight="1">
      <c r="C31" s="116"/>
      <c r="D31" s="116"/>
      <c r="E31" s="117"/>
      <c r="F31" s="112"/>
      <c r="G31" s="115"/>
      <c r="H31" s="115"/>
      <c r="I31" s="115"/>
      <c r="J31" s="115"/>
      <c r="K31" s="115"/>
      <c r="L31" s="115"/>
      <c r="M31" s="115"/>
      <c r="N31" s="115"/>
      <c r="O31" s="115"/>
      <c r="P31" s="115"/>
      <c r="Q31" s="115"/>
      <c r="R31" s="115"/>
      <c r="S31" s="115"/>
      <c r="T31" s="115"/>
      <c r="U31" s="115"/>
      <c r="V31" s="115"/>
      <c r="W31" s="115"/>
      <c r="X31" s="115"/>
      <c r="Y31" s="115"/>
      <c r="Z31" s="112"/>
      <c r="AA31" s="112"/>
      <c r="AB31" s="112"/>
      <c r="AC31" s="112"/>
      <c r="AD31" s="112"/>
      <c r="AE31" s="112"/>
      <c r="AF31" s="112"/>
      <c r="AG31" s="112"/>
      <c r="AH31" s="112"/>
    </row>
    <row r="32" spans="2:34" s="81" customFormat="1" ht="15" customHeight="1">
      <c r="C32" s="116"/>
      <c r="D32" s="116"/>
      <c r="E32" s="117"/>
      <c r="F32" s="112"/>
      <c r="G32" s="115"/>
      <c r="H32" s="115"/>
      <c r="I32" s="115"/>
      <c r="J32" s="115"/>
      <c r="K32" s="115"/>
      <c r="L32" s="115"/>
      <c r="M32" s="115"/>
      <c r="N32" s="115"/>
      <c r="O32" s="115"/>
      <c r="P32" s="115"/>
      <c r="Q32" s="115"/>
      <c r="R32" s="115"/>
      <c r="S32" s="115"/>
      <c r="T32" s="115"/>
      <c r="U32" s="115"/>
      <c r="V32" s="115"/>
      <c r="W32" s="115"/>
      <c r="X32" s="115"/>
      <c r="Y32" s="115"/>
      <c r="Z32" s="112"/>
      <c r="AA32" s="112"/>
      <c r="AB32" s="112"/>
      <c r="AC32" s="112"/>
      <c r="AD32" s="112"/>
      <c r="AE32" s="112"/>
      <c r="AF32" s="112"/>
      <c r="AG32" s="112"/>
      <c r="AH32" s="112"/>
    </row>
    <row r="33" spans="2:34" s="70" customFormat="1" ht="30" customHeight="1">
      <c r="B33" s="93"/>
      <c r="C33" s="317" t="s">
        <v>324</v>
      </c>
      <c r="D33" s="318"/>
      <c r="E33" s="319"/>
      <c r="F33" s="69"/>
      <c r="G33" s="108"/>
      <c r="H33" s="108"/>
      <c r="I33" s="108"/>
      <c r="J33" s="108"/>
      <c r="K33" s="108"/>
      <c r="L33" s="108"/>
      <c r="M33" s="108"/>
      <c r="N33" s="108"/>
      <c r="O33" s="108"/>
      <c r="P33" s="108"/>
      <c r="Q33" s="108"/>
      <c r="R33" s="108"/>
      <c r="S33" s="108"/>
      <c r="T33" s="108"/>
      <c r="U33" s="108"/>
      <c r="V33" s="108"/>
      <c r="W33" s="108"/>
      <c r="X33" s="108"/>
      <c r="Y33" s="108"/>
      <c r="Z33" s="109"/>
      <c r="AA33" s="109"/>
      <c r="AB33" s="109"/>
      <c r="AC33" s="109"/>
      <c r="AD33" s="109"/>
      <c r="AE33" s="109"/>
      <c r="AF33" s="109"/>
      <c r="AG33" s="109"/>
      <c r="AH33" s="109"/>
    </row>
    <row r="34" spans="2:34" s="70" customFormat="1" ht="15" customHeight="1">
      <c r="B34" s="93"/>
      <c r="C34" s="76" t="s">
        <v>325</v>
      </c>
      <c r="D34" s="79" t="s">
        <v>30</v>
      </c>
      <c r="E34" s="80">
        <f>VLOOKUP($D34,'Inputs table 930'!$B$50:$P$55,5,FALSE)</f>
        <v>0</v>
      </c>
      <c r="F34" s="109"/>
      <c r="G34" s="108"/>
      <c r="H34" s="108"/>
      <c r="I34" s="108"/>
      <c r="J34" s="108"/>
      <c r="K34" s="108"/>
      <c r="L34" s="108"/>
      <c r="M34" s="108"/>
      <c r="N34" s="108"/>
      <c r="O34" s="108"/>
      <c r="P34" s="108"/>
      <c r="Q34" s="108"/>
      <c r="R34" s="108"/>
      <c r="S34" s="108"/>
      <c r="T34" s="108"/>
      <c r="U34" s="108"/>
      <c r="V34" s="108"/>
      <c r="W34" s="108"/>
      <c r="X34" s="108"/>
      <c r="Y34" s="108"/>
      <c r="Z34" s="109"/>
      <c r="AA34" s="109"/>
      <c r="AB34" s="109"/>
      <c r="AC34" s="109"/>
      <c r="AD34" s="109"/>
      <c r="AE34" s="109"/>
      <c r="AF34" s="109"/>
      <c r="AG34" s="109"/>
      <c r="AH34" s="109"/>
    </row>
    <row r="35" spans="2:34" s="70" customFormat="1" ht="15" customHeight="1">
      <c r="B35" s="90"/>
      <c r="C35" s="76" t="s">
        <v>326</v>
      </c>
      <c r="D35" s="79" t="s">
        <v>30</v>
      </c>
      <c r="E35" s="80">
        <f>VLOOKUP($D35,'Inputs table 930'!$B$50:$P$55,5,FALSE)</f>
        <v>0</v>
      </c>
      <c r="F35" s="109"/>
      <c r="G35" s="108"/>
      <c r="H35" s="108"/>
      <c r="I35" s="108"/>
      <c r="J35" s="108"/>
      <c r="K35" s="108"/>
      <c r="L35" s="108"/>
      <c r="M35" s="108"/>
      <c r="N35" s="108"/>
      <c r="O35" s="108"/>
      <c r="P35" s="108"/>
      <c r="Q35" s="108"/>
      <c r="R35" s="108"/>
      <c r="S35" s="108"/>
      <c r="T35" s="108"/>
      <c r="U35" s="108"/>
      <c r="V35" s="108"/>
      <c r="W35" s="108"/>
      <c r="X35" s="108"/>
      <c r="Y35" s="108"/>
      <c r="Z35" s="109"/>
      <c r="AA35" s="109"/>
      <c r="AB35" s="109"/>
      <c r="AC35" s="109"/>
      <c r="AD35" s="109"/>
      <c r="AE35" s="109"/>
      <c r="AF35" s="109"/>
      <c r="AG35" s="109"/>
      <c r="AH35" s="109"/>
    </row>
    <row r="36" spans="2:34" s="70" customFormat="1" ht="15" customHeight="1">
      <c r="B36" s="90"/>
      <c r="C36" s="76" t="s">
        <v>327</v>
      </c>
      <c r="D36" s="79" t="s">
        <v>30</v>
      </c>
      <c r="E36" s="80">
        <f>VLOOKUP($D36,'Inputs table 930'!$B$50:$P$55,5,FALSE)</f>
        <v>0</v>
      </c>
      <c r="F36" s="109"/>
      <c r="G36" s="108"/>
      <c r="H36" s="108"/>
      <c r="I36" s="108"/>
      <c r="J36" s="108"/>
      <c r="K36" s="108"/>
      <c r="L36" s="108"/>
      <c r="M36" s="108"/>
      <c r="N36" s="108"/>
      <c r="O36" s="108"/>
      <c r="P36" s="108"/>
      <c r="Q36" s="108"/>
      <c r="R36" s="108"/>
      <c r="S36" s="108"/>
      <c r="T36" s="108"/>
      <c r="U36" s="108"/>
      <c r="V36" s="108"/>
      <c r="W36" s="108"/>
      <c r="X36" s="108"/>
      <c r="Y36" s="108"/>
      <c r="Z36" s="109"/>
      <c r="AA36" s="109"/>
      <c r="AB36" s="109"/>
      <c r="AC36" s="109"/>
      <c r="AD36" s="109"/>
      <c r="AE36" s="109"/>
      <c r="AF36" s="109"/>
      <c r="AG36" s="109"/>
      <c r="AH36" s="109"/>
    </row>
    <row r="37" spans="2:34" s="70" customFormat="1" ht="15" customHeight="1">
      <c r="B37" s="90"/>
      <c r="C37" s="76" t="s">
        <v>328</v>
      </c>
      <c r="D37" s="79" t="s">
        <v>30</v>
      </c>
      <c r="E37" s="80">
        <f>VLOOKUP($D37,'Inputs table 930'!$B$50:$P$55,5,FALSE)</f>
        <v>0</v>
      </c>
      <c r="F37" s="109"/>
      <c r="G37" s="108"/>
      <c r="H37" s="108"/>
      <c r="I37" s="108"/>
      <c r="J37" s="108"/>
      <c r="K37" s="108"/>
      <c r="L37" s="108"/>
      <c r="M37" s="108"/>
      <c r="N37" s="108"/>
      <c r="O37" s="108"/>
      <c r="P37" s="108"/>
      <c r="Q37" s="108"/>
      <c r="R37" s="108"/>
      <c r="S37" s="108"/>
      <c r="T37" s="108"/>
      <c r="U37" s="108"/>
      <c r="V37" s="108"/>
      <c r="W37" s="108"/>
      <c r="X37" s="108"/>
      <c r="Y37" s="108"/>
      <c r="Z37" s="109"/>
      <c r="AA37" s="109"/>
      <c r="AB37" s="109"/>
      <c r="AC37" s="109"/>
      <c r="AD37" s="109"/>
      <c r="AE37" s="109"/>
      <c r="AF37" s="109"/>
      <c r="AG37" s="109"/>
      <c r="AH37" s="109"/>
    </row>
    <row r="38" spans="2:34" s="70" customFormat="1" ht="15" customHeight="1" thickBot="1">
      <c r="B38" s="90"/>
      <c r="C38" s="62"/>
      <c r="D38" s="62"/>
      <c r="E38" s="96"/>
      <c r="F38" s="109"/>
      <c r="G38" s="108"/>
      <c r="H38" s="108"/>
      <c r="I38" s="108"/>
      <c r="J38" s="108"/>
      <c r="K38" s="108"/>
      <c r="L38" s="108"/>
      <c r="M38" s="108"/>
      <c r="N38" s="108"/>
      <c r="O38" s="108"/>
      <c r="P38" s="108"/>
      <c r="Q38" s="108"/>
      <c r="R38" s="108"/>
      <c r="S38" s="108"/>
      <c r="T38" s="108"/>
      <c r="U38" s="108"/>
      <c r="V38" s="108"/>
      <c r="W38" s="108"/>
      <c r="X38" s="108"/>
      <c r="Y38" s="108"/>
      <c r="Z38" s="109"/>
      <c r="AA38" s="109"/>
      <c r="AB38" s="109"/>
      <c r="AC38" s="109"/>
      <c r="AD38" s="109"/>
      <c r="AE38" s="109"/>
      <c r="AF38" s="109"/>
      <c r="AG38" s="109"/>
      <c r="AH38" s="109"/>
    </row>
    <row r="39" spans="2:34" s="70" customFormat="1" ht="20.149999999999999" customHeight="1" thickTop="1" thickBot="1">
      <c r="B39" s="90"/>
      <c r="C39" s="320" t="s">
        <v>410</v>
      </c>
      <c r="D39" s="321"/>
      <c r="E39" s="97">
        <f>SUM(E18:E37)</f>
        <v>43.4</v>
      </c>
      <c r="F39" s="109"/>
      <c r="G39" s="108"/>
      <c r="H39" s="108"/>
      <c r="I39" s="108"/>
      <c r="J39" s="108"/>
      <c r="K39" s="108"/>
      <c r="L39" s="108"/>
      <c r="M39" s="108"/>
      <c r="N39" s="108"/>
      <c r="O39" s="108"/>
      <c r="P39" s="108"/>
      <c r="Q39" s="108"/>
      <c r="R39" s="108"/>
      <c r="S39" s="108"/>
      <c r="T39" s="108"/>
      <c r="U39" s="108"/>
      <c r="V39" s="108"/>
      <c r="W39" s="108"/>
      <c r="X39" s="108"/>
      <c r="Y39" s="108"/>
      <c r="Z39" s="109"/>
      <c r="AA39" s="109"/>
      <c r="AB39" s="109"/>
      <c r="AC39" s="109"/>
      <c r="AD39" s="109"/>
      <c r="AE39" s="109"/>
      <c r="AF39" s="109"/>
      <c r="AG39" s="109"/>
      <c r="AH39" s="109"/>
    </row>
    <row r="40" spans="2:34" s="70" customFormat="1" ht="20.149999999999999" customHeight="1" thickTop="1" thickBot="1">
      <c r="B40" s="90"/>
      <c r="C40" s="322" t="s">
        <v>329</v>
      </c>
      <c r="D40" s="323"/>
      <c r="E40" s="97">
        <f>IF(B30="00",0,'Inputs table 930'!F59)</f>
        <v>28.3</v>
      </c>
      <c r="F40" s="109"/>
      <c r="G40" s="108"/>
      <c r="H40" s="108"/>
      <c r="I40" s="108"/>
      <c r="J40" s="108"/>
      <c r="K40" s="108"/>
      <c r="L40" s="108"/>
      <c r="M40" s="108"/>
      <c r="N40" s="108"/>
      <c r="O40" s="108"/>
      <c r="P40" s="108"/>
      <c r="Q40" s="108"/>
      <c r="R40" s="108"/>
      <c r="S40" s="108"/>
      <c r="T40" s="108"/>
      <c r="U40" s="108"/>
      <c r="V40" s="108"/>
      <c r="W40" s="108"/>
      <c r="X40" s="108"/>
      <c r="Y40" s="108"/>
      <c r="Z40" s="109"/>
      <c r="AA40" s="109"/>
      <c r="AB40" s="109"/>
      <c r="AC40" s="109"/>
      <c r="AD40" s="109"/>
      <c r="AE40" s="109"/>
      <c r="AF40" s="109"/>
      <c r="AG40" s="109"/>
      <c r="AH40" s="109"/>
    </row>
    <row r="41" spans="2:34" s="70" customFormat="1" ht="15" customHeight="1" thickTop="1">
      <c r="B41" s="90"/>
      <c r="C41" s="62"/>
      <c r="D41" s="62"/>
      <c r="E41" s="98"/>
      <c r="F41" s="109"/>
      <c r="G41" s="108"/>
      <c r="H41" s="108"/>
      <c r="I41" s="108"/>
      <c r="J41" s="108"/>
      <c r="K41" s="108"/>
      <c r="L41" s="108"/>
      <c r="M41" s="108"/>
      <c r="N41" s="108"/>
      <c r="O41" s="108"/>
      <c r="P41" s="108"/>
      <c r="Q41" s="108"/>
      <c r="R41" s="108"/>
      <c r="S41" s="108"/>
      <c r="T41" s="108"/>
      <c r="U41" s="108"/>
      <c r="V41" s="108"/>
      <c r="W41" s="108"/>
      <c r="X41" s="108"/>
      <c r="Y41" s="108"/>
      <c r="Z41" s="109"/>
      <c r="AA41" s="109"/>
      <c r="AB41" s="109"/>
      <c r="AC41" s="109"/>
      <c r="AD41" s="109"/>
      <c r="AE41" s="109"/>
      <c r="AF41" s="109"/>
      <c r="AG41" s="109"/>
      <c r="AH41" s="109"/>
    </row>
    <row r="42" spans="2:34" s="70" customFormat="1" ht="30" customHeight="1">
      <c r="B42" s="99"/>
      <c r="C42" s="317" t="s">
        <v>330</v>
      </c>
      <c r="D42" s="324"/>
      <c r="E42" s="325"/>
      <c r="F42" s="109"/>
      <c r="G42" s="108"/>
      <c r="H42" s="108"/>
      <c r="I42" s="108"/>
      <c r="J42" s="108"/>
      <c r="K42" s="108"/>
      <c r="L42" s="108"/>
      <c r="M42" s="108"/>
      <c r="N42" s="108"/>
      <c r="O42" s="108"/>
      <c r="P42" s="108"/>
      <c r="Q42" s="108"/>
      <c r="R42" s="108"/>
      <c r="S42" s="108"/>
      <c r="T42" s="108"/>
      <c r="U42" s="108"/>
      <c r="V42" s="108"/>
      <c r="W42" s="108"/>
      <c r="X42" s="108"/>
      <c r="Y42" s="108"/>
      <c r="Z42" s="109"/>
      <c r="AA42" s="109"/>
      <c r="AB42" s="109"/>
      <c r="AC42" s="109"/>
      <c r="AD42" s="109"/>
      <c r="AE42" s="109"/>
      <c r="AF42" s="109"/>
      <c r="AG42" s="109"/>
      <c r="AH42" s="109"/>
    </row>
    <row r="43" spans="2:34" ht="15" customHeight="1">
      <c r="B43" s="93"/>
      <c r="F43" s="109"/>
    </row>
    <row r="44" spans="2:34" s="101" customFormat="1" ht="15" customHeight="1">
      <c r="B44" s="90"/>
      <c r="C44" s="67" t="s">
        <v>331</v>
      </c>
      <c r="D44" s="67" t="s">
        <v>332</v>
      </c>
      <c r="E44" s="100"/>
      <c r="F44" s="107"/>
      <c r="G44" s="118"/>
      <c r="H44" s="118"/>
      <c r="I44" s="118"/>
      <c r="J44" s="118"/>
      <c r="K44" s="118"/>
      <c r="L44" s="118"/>
      <c r="M44" s="118"/>
      <c r="N44" s="118"/>
      <c r="O44" s="118"/>
      <c r="P44" s="118"/>
      <c r="Q44" s="118"/>
      <c r="R44" s="118"/>
      <c r="S44" s="118"/>
      <c r="T44" s="118"/>
      <c r="U44" s="118"/>
      <c r="V44" s="118"/>
      <c r="W44" s="118"/>
      <c r="X44" s="118"/>
      <c r="Y44" s="118"/>
      <c r="Z44" s="119"/>
      <c r="AA44" s="119"/>
      <c r="AB44" s="119"/>
      <c r="AC44" s="119"/>
      <c r="AD44" s="119"/>
      <c r="AE44" s="119"/>
      <c r="AF44" s="119"/>
      <c r="AG44" s="119"/>
      <c r="AH44" s="119"/>
    </row>
    <row r="45" spans="2:34" ht="15" customHeight="1">
      <c r="C45" s="76" t="s">
        <v>333</v>
      </c>
      <c r="D45" s="102">
        <v>1</v>
      </c>
      <c r="E45" s="103">
        <f>D45*'Inputs table 930'!F58</f>
        <v>23.2</v>
      </c>
      <c r="F45" s="119"/>
    </row>
    <row r="46" spans="2:34" ht="15" customHeight="1" thickBot="1">
      <c r="F46" s="107"/>
    </row>
    <row r="47" spans="2:34" s="105" customFormat="1" ht="20.149999999999999" customHeight="1" thickTop="1" thickBot="1">
      <c r="B47" s="104"/>
      <c r="C47" s="322" t="s">
        <v>334</v>
      </c>
      <c r="D47" s="323"/>
      <c r="E47" s="97">
        <f>SUM(E45:E46)</f>
        <v>23.2</v>
      </c>
      <c r="F47" s="107"/>
      <c r="G47" s="120"/>
      <c r="H47" s="120"/>
      <c r="I47" s="120"/>
      <c r="J47" s="120"/>
      <c r="K47" s="120"/>
      <c r="L47" s="120"/>
      <c r="M47" s="120"/>
      <c r="N47" s="120"/>
      <c r="O47" s="120"/>
      <c r="P47" s="120"/>
      <c r="Q47" s="120"/>
      <c r="R47" s="120"/>
      <c r="S47" s="120"/>
      <c r="T47" s="120"/>
      <c r="U47" s="120"/>
      <c r="V47" s="120"/>
      <c r="W47" s="120"/>
      <c r="X47" s="120"/>
      <c r="Y47" s="120"/>
      <c r="Z47" s="121"/>
      <c r="AA47" s="121"/>
      <c r="AB47" s="121"/>
      <c r="AC47" s="121"/>
      <c r="AD47" s="121"/>
      <c r="AE47" s="121"/>
      <c r="AF47" s="121"/>
      <c r="AG47" s="121"/>
      <c r="AH47" s="121"/>
    </row>
    <row r="48" spans="2:34" ht="15" customHeight="1" thickTop="1" thickBot="1">
      <c r="F48" s="121"/>
    </row>
    <row r="49" spans="2:7" ht="30" customHeight="1" thickTop="1" thickBot="1">
      <c r="B49" s="309" t="s">
        <v>335</v>
      </c>
      <c r="C49" s="310"/>
      <c r="D49" s="311" t="str">
        <f>CONCATENATE(B17,B18,B19,B20,B21,B22,B23,B24,B25,B26,B27,B28,B29,B30)</f>
        <v>GVD1A-0000000-000</v>
      </c>
      <c r="E49" s="312"/>
      <c r="F49" s="107"/>
    </row>
    <row r="50" spans="2:7" ht="36" hidden="1" customHeight="1" thickTop="1" thickBot="1">
      <c r="B50" s="309" t="s">
        <v>304</v>
      </c>
      <c r="C50" s="310"/>
      <c r="D50" s="311" t="e">
        <f>CONCATENATE(#REF!,F$19,F$20,#REF!,F$48)</f>
        <v>#REF!</v>
      </c>
      <c r="E50" s="312"/>
    </row>
    <row r="51" spans="2:7" ht="36" hidden="1" customHeight="1" thickTop="1" thickBot="1">
      <c r="B51" s="309" t="s">
        <v>305</v>
      </c>
      <c r="C51" s="310"/>
      <c r="D51" s="311" t="str">
        <f>CONCATENATE(F$18,", EN397",F$19,,F$20,F$22,F$23,F$26,F$27,F$35,F$36,F$37,F$38)</f>
        <v>, EN397</v>
      </c>
      <c r="E51" s="312"/>
    </row>
    <row r="52" spans="2:7" ht="36" hidden="1" customHeight="1" thickTop="1" thickBot="1">
      <c r="B52" s="309" t="s">
        <v>306</v>
      </c>
      <c r="C52" s="310"/>
      <c r="D52" s="311" t="e">
        <f>CONCATENATE(G$18,G$19,G$20,#REF!,G$48)</f>
        <v>#REF!</v>
      </c>
      <c r="E52" s="312"/>
    </row>
    <row r="53" spans="2:7" ht="36" hidden="1" customHeight="1" thickTop="1" thickBot="1">
      <c r="B53" s="309" t="s">
        <v>307</v>
      </c>
      <c r="C53" s="310"/>
      <c r="D53" s="311" t="str">
        <f>CONCATENATE(G$18,", EN397",G$19,G$20,G$22,G$23,G$26,G$27,G$34,G$35,G$36,G$37)</f>
        <v>, EN397</v>
      </c>
      <c r="E53" s="312"/>
    </row>
    <row r="54" spans="2:7" ht="36" hidden="1" customHeight="1" thickTop="1" thickBot="1">
      <c r="B54" s="309" t="s">
        <v>308</v>
      </c>
      <c r="C54" s="310"/>
      <c r="D54" s="311" t="e">
        <f>CONCATENATE(H$18,H$19,H$20,#REF!,H$48)</f>
        <v>#REF!</v>
      </c>
      <c r="E54" s="312"/>
    </row>
    <row r="55" spans="2:7" ht="36" hidden="1" customHeight="1" thickTop="1" thickBot="1">
      <c r="B55" s="309" t="s">
        <v>309</v>
      </c>
      <c r="C55" s="310"/>
      <c r="D55" s="311" t="str">
        <f>CONCATENATE(H$18,", EN397",H$19,H$20,H$22,H$23,H$26,H$27,H$34,H$35,H$36,H$37)</f>
        <v>, EN397</v>
      </c>
      <c r="E55" s="312"/>
    </row>
    <row r="56" spans="2:7" ht="15" customHeight="1" thickTop="1"/>
    <row r="57" spans="2:7" ht="15" customHeight="1">
      <c r="G57" s="108"/>
    </row>
  </sheetData>
  <sheetProtection algorithmName="SHA-512" hashValue="bgGJ9ppnomSutx1qNwDvz3NHCZmfPaoB9eSDicTwg9AUcyFLud0YAK/OFN+43ke/OnuA/aJdI3lcUL7zRGksYA==" saltValue="/d1QLYyf0o8AxO+Cev8NaQ==" spinCount="100000" sheet="1" objects="1" scenarios="1"/>
  <mergeCells count="33">
    <mergeCell ref="D13:E13"/>
    <mergeCell ref="B2:E2"/>
    <mergeCell ref="B3:E3"/>
    <mergeCell ref="D4:E4"/>
    <mergeCell ref="D5:E5"/>
    <mergeCell ref="D6:E6"/>
    <mergeCell ref="D7:E7"/>
    <mergeCell ref="D8:E8"/>
    <mergeCell ref="D9:E9"/>
    <mergeCell ref="D10:E10"/>
    <mergeCell ref="D11:E11"/>
    <mergeCell ref="D12:E12"/>
    <mergeCell ref="B51:C51"/>
    <mergeCell ref="D51:E51"/>
    <mergeCell ref="B14:E14"/>
    <mergeCell ref="J21:M21"/>
    <mergeCell ref="C33:E33"/>
    <mergeCell ref="C39:D39"/>
    <mergeCell ref="C40:D40"/>
    <mergeCell ref="C42:E42"/>
    <mergeCell ref="C47:D47"/>
    <mergeCell ref="B49:C49"/>
    <mergeCell ref="D49:E49"/>
    <mergeCell ref="B50:C50"/>
    <mergeCell ref="D50:E50"/>
    <mergeCell ref="B55:C55"/>
    <mergeCell ref="D55:E55"/>
    <mergeCell ref="B52:C52"/>
    <mergeCell ref="D52:E52"/>
    <mergeCell ref="B53:C53"/>
    <mergeCell ref="D53:E53"/>
    <mergeCell ref="B54:C54"/>
    <mergeCell ref="D54:E54"/>
  </mergeCells>
  <dataValidations count="11">
    <dataValidation allowBlank="1" showInputMessage="1" showErrorMessage="1" prompt="Merci de vérifier si vous souhaitez la jugulaire glissée dans chaque sachet individuel de casque ou montée sur le casque durant le process de production." sqref="E39" xr:uid="{00000000-0002-0000-0000-000000000000}"/>
    <dataValidation allowBlank="1" showInputMessage="1" showErrorMessage="1" promptTitle="Logo Configuration Code" prompt="Enter existing logo code._x000a_Do not forget to fill the Logo configuration below." sqref="B30" xr:uid="{00000000-0002-0000-0000-000001000000}"/>
    <dataValidation type="list" allowBlank="1" showInputMessage="1" showErrorMessage="1" sqref="D38 D41" xr:uid="{00000000-0002-0000-0000-000002000000}">
      <formula1>Logo</formula1>
    </dataValidation>
    <dataValidation type="whole" allowBlank="1" showInputMessage="1" showErrorMessage="1" promptTitle="Clichés" prompt="Enter here the number of NEW clichés required for the logo configuration." sqref="D45" xr:uid="{00000000-0002-0000-0000-000003000000}">
      <formula1>0</formula1>
      <formula2>9</formula2>
    </dataValidation>
    <dataValidation type="list" allowBlank="1" showInputMessage="1" showErrorMessage="1" sqref="D18" xr:uid="{00000000-0002-0000-0000-000004000000}">
      <formula1>Shell_DE_930</formula1>
    </dataValidation>
    <dataValidation type="list" allowBlank="1" showInputMessage="1" showErrorMessage="1" sqref="D19" xr:uid="{00000000-0002-0000-0000-000005000000}">
      <formula1>Colour_DE_930</formula1>
    </dataValidation>
    <dataValidation type="list" allowBlank="1" showInputMessage="1" showErrorMessage="1" sqref="D20" xr:uid="{00000000-0002-0000-0000-000006000000}">
      <formula1>Suspensions_DE_930</formula1>
    </dataValidation>
    <dataValidation type="list" allowBlank="1" showInputMessage="1" showErrorMessage="1" sqref="D22" xr:uid="{00000000-0002-0000-0000-000007000000}">
      <formula1>chinstrap_DE_930</formula1>
    </dataValidation>
    <dataValidation type="list" allowBlank="1" showInputMessage="1" showErrorMessage="1" sqref="D24" xr:uid="{00000000-0002-0000-0000-000008000000}">
      <formula1>Options_DE_930</formula1>
    </dataValidation>
    <dataValidation type="list" allowBlank="1" showInputMessage="1" showErrorMessage="1" sqref="D27" xr:uid="{00000000-0002-0000-0000-000009000000}">
      <formula1>Sticker_DE_930_</formula1>
    </dataValidation>
    <dataValidation type="list" allowBlank="1" showInputMessage="1" showErrorMessage="1" prompt="!!! V-GARD 930 UNBELÜFTET mit Metal-Lampenhalterung ist in Basisausführung WEISS ab 20 St. vom MSA Lager erhältlich &quot;GVD1A-0000200-000&quot;._x000a_Andere Konfigurationen (mit Aufklebern, Logos etc) sind Bestellware, nur ab 160 St. erhältlich!!!" sqref="D26" xr:uid="{00000000-0002-0000-0000-00000A000000}">
      <formula1>Brackets_DE_930new</formula1>
    </dataValidation>
  </dataValidations>
  <printOptions horizontalCentered="1"/>
  <pageMargins left="0.78740157480314965" right="0.78740157480314965" top="0.39370078740157483" bottom="0.82677165354330717" header="0.39370078740157483" footer="0.35433070866141736"/>
  <pageSetup paperSize="9" scale="10" orientation="portrait" r:id="rId1"/>
  <headerFooter alignWithMargins="0">
    <oddFooter>&amp;LIndustrial Helmet Configurator&amp;CPage &amp;P/&amp;N&amp;RSubject to change without notice</oddFooter>
  </headerFooter>
  <customProperties>
    <customPr name="_pios_id" r:id="rId2"/>
    <customPr name="EpmWorksheetKeyString_GUID" r:id="rId3"/>
  </customProperties>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B000000}">
          <x14:formula1>
            <xm:f>'Inputs table 930'!$B$50:$B$55</xm:f>
          </x14:formula1>
          <xm:sqref>D34:D37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
    <pageSetUpPr fitToPage="1"/>
  </sheetPr>
  <dimension ref="A1:AL70"/>
  <sheetViews>
    <sheetView zoomScale="60" zoomScaleNormal="60" workbookViewId="0">
      <pane ySplit="3" topLeftCell="A19" activePane="bottomLeft" state="frozen"/>
      <selection activeCell="H14" sqref="H14"/>
      <selection pane="bottomLeft" activeCell="H14" sqref="H14"/>
    </sheetView>
  </sheetViews>
  <sheetFormatPr defaultColWidth="9.1796875" defaultRowHeight="13" outlineLevelCol="1"/>
  <cols>
    <col min="1" max="1" width="64.81640625" style="1" customWidth="1"/>
    <col min="2" max="2" width="68.1796875" style="1" hidden="1" customWidth="1" outlineLevel="1"/>
    <col min="3" max="3" width="66.26953125" style="1" hidden="1" customWidth="1" outlineLevel="1"/>
    <col min="4" max="4" width="14.81640625" style="12" customWidth="1" collapsed="1"/>
    <col min="5" max="5" width="14.81640625" style="12" customWidth="1"/>
    <col min="6" max="6" width="24.54296875" style="2" customWidth="1"/>
    <col min="7" max="9" width="19.453125" style="19" hidden="1" customWidth="1" outlineLevel="1"/>
    <col min="10" max="10" width="13.90625" style="12" customWidth="1" collapsed="1"/>
    <col min="11" max="11" width="12.81640625" style="12" bestFit="1" customWidth="1"/>
    <col min="12" max="12" width="13.26953125" style="12" bestFit="1" customWidth="1"/>
    <col min="13" max="15" width="7.81640625" style="12" customWidth="1"/>
    <col min="16" max="16" width="22.1796875" style="2" customWidth="1"/>
    <col min="17" max="17" width="28" style="3" hidden="1" customWidth="1" outlineLevel="1"/>
    <col min="18" max="18" width="24.26953125" style="3" hidden="1" customWidth="1" outlineLevel="1"/>
    <col min="19" max="19" width="50.453125" style="3" hidden="1" customWidth="1" outlineLevel="1"/>
    <col min="20" max="20" width="22.1796875" style="2" customWidth="1" collapsed="1"/>
    <col min="21" max="22" width="11.453125" style="4" customWidth="1"/>
    <col min="23" max="23" width="5.81640625" style="4" customWidth="1"/>
    <col min="24" max="24" width="22.1796875" style="2" customWidth="1"/>
    <col min="25" max="25" width="28" style="3" hidden="1" customWidth="1" outlineLevel="1"/>
    <col min="26" max="26" width="24.26953125" style="3" hidden="1" customWidth="1" outlineLevel="1"/>
    <col min="27" max="27" width="50.453125" style="3" hidden="1" customWidth="1" outlineLevel="1"/>
    <col min="28" max="28" width="22.1796875" style="2" customWidth="1" collapsed="1"/>
    <col min="29" max="30" width="11.453125" style="4" customWidth="1"/>
    <col min="31" max="31" width="7" style="4" customWidth="1"/>
    <col min="32" max="32" width="22.1796875" style="2" customWidth="1"/>
    <col min="33" max="33" width="28" style="3" hidden="1" customWidth="1" outlineLevel="1"/>
    <col min="34" max="34" width="24.26953125" style="3" hidden="1" customWidth="1" outlineLevel="1"/>
    <col min="35" max="35" width="50.453125" style="3" hidden="1" customWidth="1" outlineLevel="1"/>
    <col min="36" max="36" width="22.1796875" style="2" customWidth="1" collapsed="1"/>
    <col min="37" max="259" width="11.453125" style="4" customWidth="1"/>
    <col min="260" max="16384" width="9.1796875" style="4"/>
  </cols>
  <sheetData>
    <row r="1" spans="1:38" ht="12.5">
      <c r="A1" s="1">
        <v>1</v>
      </c>
      <c r="B1" s="1">
        <v>2</v>
      </c>
      <c r="C1" s="1">
        <v>3</v>
      </c>
      <c r="D1" s="1">
        <v>4</v>
      </c>
      <c r="E1" s="1">
        <v>5</v>
      </c>
      <c r="F1" s="1">
        <v>6</v>
      </c>
      <c r="G1" s="1">
        <v>7</v>
      </c>
      <c r="H1" s="1">
        <v>8</v>
      </c>
      <c r="I1" s="1">
        <v>9</v>
      </c>
      <c r="J1" s="1">
        <v>10</v>
      </c>
      <c r="K1" s="1">
        <v>11</v>
      </c>
      <c r="L1" s="1">
        <v>12</v>
      </c>
      <c r="M1" s="168"/>
      <c r="N1" s="168"/>
      <c r="O1" s="168"/>
      <c r="P1" s="168"/>
      <c r="Q1" s="168"/>
      <c r="R1" s="168"/>
      <c r="S1" s="168"/>
      <c r="T1" s="168"/>
      <c r="U1" s="168"/>
      <c r="V1" s="168"/>
    </row>
    <row r="2" spans="1:38" ht="56" customHeight="1">
      <c r="A2" s="14"/>
      <c r="B2" s="139"/>
      <c r="C2" s="139"/>
      <c r="D2" s="5" t="s">
        <v>240</v>
      </c>
      <c r="E2" s="5"/>
      <c r="F2" s="148" t="s">
        <v>348</v>
      </c>
      <c r="J2" s="188" t="s">
        <v>432</v>
      </c>
      <c r="K2" s="157"/>
      <c r="L2" s="157"/>
      <c r="M2" s="139"/>
      <c r="N2" s="139"/>
      <c r="O2" s="139"/>
      <c r="P2" s="24" t="s">
        <v>257</v>
      </c>
      <c r="T2" s="40">
        <v>3.1E-2</v>
      </c>
      <c r="U2" s="27"/>
      <c r="V2" s="57">
        <v>3.1E-2</v>
      </c>
      <c r="X2" s="24" t="s">
        <v>246</v>
      </c>
      <c r="AB2" s="55">
        <v>2.5000000000000001E-2</v>
      </c>
      <c r="AC2" s="56"/>
      <c r="AD2" s="56">
        <v>0.03</v>
      </c>
      <c r="AF2" s="24" t="s">
        <v>248</v>
      </c>
      <c r="AJ2" s="40"/>
      <c r="AK2" s="27"/>
      <c r="AL2" s="27"/>
    </row>
    <row r="3" spans="1:38" ht="54">
      <c r="A3" s="28" t="s">
        <v>82</v>
      </c>
      <c r="B3" s="35" t="s">
        <v>94</v>
      </c>
      <c r="C3" s="35" t="s">
        <v>95</v>
      </c>
      <c r="D3" s="156"/>
      <c r="E3" s="173" t="s">
        <v>412</v>
      </c>
      <c r="F3" s="169" t="s">
        <v>349</v>
      </c>
      <c r="G3" s="170" t="s">
        <v>4</v>
      </c>
      <c r="H3" s="170" t="s">
        <v>14</v>
      </c>
      <c r="I3" s="170" t="s">
        <v>129</v>
      </c>
      <c r="J3" s="171" t="s">
        <v>406</v>
      </c>
      <c r="K3" s="172" t="s">
        <v>407</v>
      </c>
      <c r="L3" s="172" t="s">
        <v>408</v>
      </c>
      <c r="M3" s="36"/>
      <c r="N3" s="36"/>
      <c r="O3" s="36"/>
      <c r="P3" s="37" t="s">
        <v>253</v>
      </c>
      <c r="Q3" s="6" t="s">
        <v>4</v>
      </c>
      <c r="R3" s="6" t="s">
        <v>14</v>
      </c>
      <c r="S3" s="6" t="s">
        <v>129</v>
      </c>
      <c r="T3" s="25" t="s">
        <v>258</v>
      </c>
      <c r="U3" s="26" t="s">
        <v>259</v>
      </c>
      <c r="V3" s="26" t="s">
        <v>260</v>
      </c>
      <c r="X3" s="22" t="s">
        <v>247</v>
      </c>
      <c r="Y3" s="6" t="s">
        <v>4</v>
      </c>
      <c r="Z3" s="6" t="s">
        <v>14</v>
      </c>
      <c r="AA3" s="6" t="s">
        <v>129</v>
      </c>
      <c r="AB3" s="22" t="s">
        <v>254</v>
      </c>
      <c r="AC3" s="21" t="s">
        <v>255</v>
      </c>
      <c r="AD3" s="21" t="s">
        <v>256</v>
      </c>
      <c r="AF3" s="37" t="s">
        <v>249</v>
      </c>
      <c r="AG3" s="6" t="s">
        <v>4</v>
      </c>
      <c r="AH3" s="6" t="s">
        <v>14</v>
      </c>
      <c r="AI3" s="6" t="s">
        <v>129</v>
      </c>
      <c r="AJ3" s="25" t="s">
        <v>250</v>
      </c>
      <c r="AK3" s="26" t="s">
        <v>251</v>
      </c>
      <c r="AL3" s="26" t="s">
        <v>252</v>
      </c>
    </row>
    <row r="4" spans="1:38">
      <c r="A4" s="10" t="s">
        <v>227</v>
      </c>
      <c r="B4" s="10" t="s">
        <v>229</v>
      </c>
      <c r="C4" s="10" t="s">
        <v>233</v>
      </c>
      <c r="D4" s="12" t="s">
        <v>5</v>
      </c>
      <c r="E4" s="179">
        <v>0.03</v>
      </c>
      <c r="F4" s="2">
        <f>ROUND((P4+P4*E4),1)</f>
        <v>43.4</v>
      </c>
      <c r="G4" s="19" t="s">
        <v>61</v>
      </c>
      <c r="H4" s="19" t="s">
        <v>200</v>
      </c>
      <c r="I4" s="19" t="s">
        <v>130</v>
      </c>
      <c r="J4" s="2">
        <f>ROUND((T4+T4*E4),1)</f>
        <v>54.5</v>
      </c>
      <c r="K4" s="2">
        <f>ROUND((U4+U4*E4),1)</f>
        <v>50</v>
      </c>
      <c r="L4" s="2">
        <f>ROUND((V4+V4*E4),1)</f>
        <v>34.9</v>
      </c>
      <c r="P4" s="2">
        <f>ROUND(X4+(X4*$T$2),1)</f>
        <v>42.1</v>
      </c>
      <c r="Q4" s="3" t="s">
        <v>61</v>
      </c>
      <c r="R4" s="3" t="s">
        <v>200</v>
      </c>
      <c r="S4" s="3" t="s">
        <v>130</v>
      </c>
      <c r="T4" s="2">
        <f>ROUND(AB4+(AB4*$T$2),1)</f>
        <v>52.9</v>
      </c>
      <c r="U4" s="2">
        <f>ROUND(AC4+(AC4*$T$2),1)</f>
        <v>48.5</v>
      </c>
      <c r="V4" s="2">
        <f>ROUND(AD4+(AD4*$V$2),1)</f>
        <v>33.9</v>
      </c>
      <c r="X4" s="2">
        <v>40.799999999999997</v>
      </c>
      <c r="Y4" s="3" t="s">
        <v>61</v>
      </c>
      <c r="Z4" s="3" t="s">
        <v>200</v>
      </c>
      <c r="AA4" s="3" t="s">
        <v>130</v>
      </c>
      <c r="AB4" s="2">
        <v>51.3</v>
      </c>
      <c r="AC4" s="2">
        <v>47</v>
      </c>
      <c r="AD4" s="2">
        <v>32.9</v>
      </c>
      <c r="AF4" s="41">
        <f t="shared" ref="AF4:AF12" si="0">IFERROR((P4-X4)/X4,"")</f>
        <v>3.1862745098039325E-2</v>
      </c>
      <c r="AG4" s="42" t="str">
        <f t="shared" ref="AG4:AG12" si="1">IFERROR((Q4-Y4)/Y4,"")</f>
        <v/>
      </c>
      <c r="AH4" s="42" t="str">
        <f t="shared" ref="AH4:AH12" si="2">IFERROR((R4-Z4)/Z4,"")</f>
        <v/>
      </c>
      <c r="AI4" s="42" t="str">
        <f t="shared" ref="AI4:AI12" si="3">IFERROR((S4-AA4)/AA4,"")</f>
        <v/>
      </c>
      <c r="AJ4" s="41">
        <f t="shared" ref="AJ4:AJ12" si="4">IFERROR((T4-AB4)/AB4,"")</f>
        <v>3.1189083820662798E-2</v>
      </c>
      <c r="AK4" s="41">
        <f t="shared" ref="AK4:AK12" si="5">IFERROR((U4-AC4)/AC4,"")</f>
        <v>3.1914893617021274E-2</v>
      </c>
      <c r="AL4" s="41">
        <f t="shared" ref="AL4:AL12" si="6">IFERROR((V4-AD4)/AD4,"")</f>
        <v>3.0395136778115502E-2</v>
      </c>
    </row>
    <row r="5" spans="1:38">
      <c r="A5" s="10" t="s">
        <v>228</v>
      </c>
      <c r="B5" s="10" t="s">
        <v>230</v>
      </c>
      <c r="C5" s="10" t="s">
        <v>234</v>
      </c>
      <c r="D5" s="12" t="s">
        <v>19</v>
      </c>
      <c r="E5" s="179">
        <v>0.03</v>
      </c>
      <c r="F5" s="2">
        <f t="shared" ref="F5:F16" si="7">ROUND((P5+P5*E5),1)</f>
        <v>43.4</v>
      </c>
      <c r="G5" s="19" t="s">
        <v>61</v>
      </c>
      <c r="H5" s="19" t="s">
        <v>200</v>
      </c>
      <c r="I5" s="19" t="s">
        <v>130</v>
      </c>
      <c r="J5" s="2">
        <f t="shared" ref="J5:J16" si="8">ROUND((T5+T5*E5),1)</f>
        <v>54.5</v>
      </c>
      <c r="K5" s="2">
        <f t="shared" ref="K5:K16" si="9">ROUND((U5+U5*E5),1)</f>
        <v>50</v>
      </c>
      <c r="L5" s="2">
        <f t="shared" ref="L5:L16" si="10">ROUND((V5+V5*E5),1)</f>
        <v>34.9</v>
      </c>
      <c r="P5" s="2">
        <f>ROUND(X5+(X5*$T$2),1)</f>
        <v>42.1</v>
      </c>
      <c r="Q5" s="3" t="s">
        <v>61</v>
      </c>
      <c r="R5" s="3" t="s">
        <v>200</v>
      </c>
      <c r="S5" s="3" t="s">
        <v>130</v>
      </c>
      <c r="T5" s="2">
        <f>ROUND(AB5+(AB5*$T$2),1)</f>
        <v>52.9</v>
      </c>
      <c r="U5" s="2">
        <f>ROUND(AC5+(AC5*$T$2),1)</f>
        <v>48.5</v>
      </c>
      <c r="V5" s="2">
        <f>ROUND(AD5+(AD5*$V$2),1)</f>
        <v>33.9</v>
      </c>
      <c r="X5" s="2">
        <v>40.799999999999997</v>
      </c>
      <c r="Y5" s="3" t="s">
        <v>62</v>
      </c>
      <c r="Z5" s="3" t="s">
        <v>201</v>
      </c>
      <c r="AA5" s="3" t="s">
        <v>131</v>
      </c>
      <c r="AB5" s="2">
        <v>51.3</v>
      </c>
      <c r="AC5" s="2">
        <v>47</v>
      </c>
      <c r="AD5" s="2">
        <v>32.9</v>
      </c>
      <c r="AF5" s="41">
        <f t="shared" si="0"/>
        <v>3.1862745098039325E-2</v>
      </c>
      <c r="AG5" s="42" t="str">
        <f t="shared" si="1"/>
        <v/>
      </c>
      <c r="AH5" s="42" t="str">
        <f t="shared" si="2"/>
        <v/>
      </c>
      <c r="AI5" s="42" t="str">
        <f t="shared" si="3"/>
        <v/>
      </c>
      <c r="AJ5" s="41">
        <f t="shared" si="4"/>
        <v>3.1189083820662798E-2</v>
      </c>
      <c r="AK5" s="41">
        <f t="shared" si="5"/>
        <v>3.1914893617021274E-2</v>
      </c>
      <c r="AL5" s="41">
        <f t="shared" si="6"/>
        <v>3.0395136778115502E-2</v>
      </c>
    </row>
    <row r="6" spans="1:38" ht="15" customHeight="1">
      <c r="A6" s="10"/>
      <c r="B6" s="29"/>
      <c r="C6" s="10"/>
      <c r="E6" s="179"/>
      <c r="J6" s="2"/>
      <c r="K6" s="2"/>
      <c r="L6" s="2"/>
      <c r="U6" s="2"/>
      <c r="V6" s="2"/>
      <c r="AC6" s="2"/>
      <c r="AD6" s="2"/>
      <c r="AF6" s="41" t="str">
        <f t="shared" si="0"/>
        <v/>
      </c>
      <c r="AG6" s="42" t="str">
        <f t="shared" si="1"/>
        <v/>
      </c>
      <c r="AH6" s="42" t="str">
        <f t="shared" si="2"/>
        <v/>
      </c>
      <c r="AI6" s="42" t="str">
        <f t="shared" si="3"/>
        <v/>
      </c>
      <c r="AJ6" s="41" t="str">
        <f t="shared" si="4"/>
        <v/>
      </c>
      <c r="AK6" s="41" t="str">
        <f t="shared" si="5"/>
        <v/>
      </c>
      <c r="AL6" s="41" t="str">
        <f t="shared" si="6"/>
        <v/>
      </c>
    </row>
    <row r="7" spans="1:38" ht="15" customHeight="1">
      <c r="A7" s="23" t="s">
        <v>83</v>
      </c>
      <c r="B7" s="23" t="s">
        <v>96</v>
      </c>
      <c r="C7" s="23" t="s">
        <v>97</v>
      </c>
      <c r="E7" s="179"/>
      <c r="J7" s="2"/>
      <c r="K7" s="2"/>
      <c r="L7" s="2"/>
      <c r="U7" s="2"/>
      <c r="V7" s="2"/>
      <c r="AC7" s="2"/>
      <c r="AD7" s="2"/>
      <c r="AF7" s="41" t="str">
        <f t="shared" si="0"/>
        <v/>
      </c>
      <c r="AG7" s="42" t="str">
        <f t="shared" si="1"/>
        <v/>
      </c>
      <c r="AH7" s="42" t="str">
        <f t="shared" si="2"/>
        <v/>
      </c>
      <c r="AI7" s="42" t="str">
        <f t="shared" si="3"/>
        <v/>
      </c>
      <c r="AJ7" s="41" t="str">
        <f t="shared" si="4"/>
        <v/>
      </c>
      <c r="AK7" s="41" t="str">
        <f t="shared" si="5"/>
        <v/>
      </c>
      <c r="AL7" s="41" t="str">
        <f t="shared" si="6"/>
        <v/>
      </c>
    </row>
    <row r="8" spans="1:38">
      <c r="A8" s="8" t="s">
        <v>1</v>
      </c>
      <c r="B8" s="8" t="s">
        <v>26</v>
      </c>
      <c r="C8" s="8" t="s">
        <v>98</v>
      </c>
      <c r="D8" s="31">
        <v>1</v>
      </c>
      <c r="E8" s="179">
        <v>0.03</v>
      </c>
      <c r="F8" s="2">
        <f t="shared" si="7"/>
        <v>0</v>
      </c>
      <c r="G8" s="19" t="s">
        <v>61</v>
      </c>
      <c r="H8" s="19" t="s">
        <v>200</v>
      </c>
      <c r="I8" s="19" t="s">
        <v>130</v>
      </c>
      <c r="J8" s="2">
        <f t="shared" si="8"/>
        <v>0</v>
      </c>
      <c r="K8" s="2">
        <f t="shared" si="9"/>
        <v>0</v>
      </c>
      <c r="L8" s="2">
        <f t="shared" si="10"/>
        <v>0</v>
      </c>
      <c r="M8" s="31"/>
      <c r="N8" s="31"/>
      <c r="O8" s="31"/>
      <c r="P8" s="2">
        <f t="shared" ref="P8:P13" si="11">ROUND(X8+(X8*$T$2),1)</f>
        <v>0</v>
      </c>
      <c r="Q8" s="3" t="s">
        <v>61</v>
      </c>
      <c r="R8" s="3" t="s">
        <v>200</v>
      </c>
      <c r="S8" s="3" t="s">
        <v>130</v>
      </c>
      <c r="T8" s="2">
        <f t="shared" ref="T8:U13" si="12">ROUND(AB8+(AB8*$T$2),1)</f>
        <v>0</v>
      </c>
      <c r="U8" s="2">
        <f t="shared" si="12"/>
        <v>0</v>
      </c>
      <c r="V8" s="2">
        <f t="shared" ref="V8:V13" si="13">ROUND(AD8+(AD8*$V$2),1)</f>
        <v>0</v>
      </c>
      <c r="X8" s="16">
        <v>0</v>
      </c>
      <c r="Y8" s="3" t="s">
        <v>64</v>
      </c>
      <c r="Z8" s="3" t="s">
        <v>202</v>
      </c>
      <c r="AA8" s="3" t="s">
        <v>132</v>
      </c>
      <c r="AB8" s="16">
        <v>0</v>
      </c>
      <c r="AC8" s="2">
        <v>0</v>
      </c>
      <c r="AD8" s="2">
        <v>0</v>
      </c>
      <c r="AF8" s="41" t="str">
        <f t="shared" si="0"/>
        <v/>
      </c>
      <c r="AG8" s="42" t="str">
        <f t="shared" si="1"/>
        <v/>
      </c>
      <c r="AH8" s="42" t="str">
        <f t="shared" si="2"/>
        <v/>
      </c>
      <c r="AI8" s="42" t="str">
        <f t="shared" si="3"/>
        <v/>
      </c>
      <c r="AJ8" s="41" t="str">
        <f t="shared" si="4"/>
        <v/>
      </c>
      <c r="AK8" s="41" t="str">
        <f t="shared" si="5"/>
        <v/>
      </c>
      <c r="AL8" s="41" t="str">
        <f t="shared" si="6"/>
        <v/>
      </c>
    </row>
    <row r="9" spans="1:38">
      <c r="A9" s="8" t="s">
        <v>3</v>
      </c>
      <c r="B9" s="8" t="s">
        <v>187</v>
      </c>
      <c r="C9" s="8" t="s">
        <v>99</v>
      </c>
      <c r="D9" s="31">
        <v>2</v>
      </c>
      <c r="E9" s="179">
        <v>0.03</v>
      </c>
      <c r="F9" s="2">
        <f t="shared" si="7"/>
        <v>0</v>
      </c>
      <c r="G9" s="19" t="s">
        <v>61</v>
      </c>
      <c r="H9" s="19" t="s">
        <v>200</v>
      </c>
      <c r="I9" s="19" t="s">
        <v>130</v>
      </c>
      <c r="J9" s="2">
        <f t="shared" si="8"/>
        <v>0</v>
      </c>
      <c r="K9" s="2">
        <f t="shared" si="9"/>
        <v>0</v>
      </c>
      <c r="L9" s="2">
        <f t="shared" si="10"/>
        <v>0</v>
      </c>
      <c r="M9" s="31"/>
      <c r="N9" s="31"/>
      <c r="O9" s="31"/>
      <c r="P9" s="2">
        <f t="shared" si="11"/>
        <v>0</v>
      </c>
      <c r="Q9" s="3" t="s">
        <v>61</v>
      </c>
      <c r="R9" s="3" t="s">
        <v>200</v>
      </c>
      <c r="S9" s="3" t="s">
        <v>130</v>
      </c>
      <c r="T9" s="2">
        <f t="shared" si="12"/>
        <v>0</v>
      </c>
      <c r="U9" s="2">
        <f t="shared" si="12"/>
        <v>0</v>
      </c>
      <c r="V9" s="2">
        <f t="shared" si="13"/>
        <v>0</v>
      </c>
      <c r="X9" s="16">
        <v>0</v>
      </c>
      <c r="Y9" s="3" t="s">
        <v>65</v>
      </c>
      <c r="Z9" s="3" t="s">
        <v>203</v>
      </c>
      <c r="AA9" s="3" t="s">
        <v>133</v>
      </c>
      <c r="AB9" s="16">
        <v>0</v>
      </c>
      <c r="AC9" s="2">
        <v>0</v>
      </c>
      <c r="AD9" s="2">
        <v>0</v>
      </c>
      <c r="AF9" s="41" t="str">
        <f t="shared" si="0"/>
        <v/>
      </c>
      <c r="AG9" s="42" t="str">
        <f t="shared" si="1"/>
        <v/>
      </c>
      <c r="AH9" s="42" t="str">
        <f t="shared" si="2"/>
        <v/>
      </c>
      <c r="AI9" s="42" t="str">
        <f t="shared" si="3"/>
        <v/>
      </c>
      <c r="AJ9" s="41" t="str">
        <f t="shared" si="4"/>
        <v/>
      </c>
      <c r="AK9" s="41" t="str">
        <f t="shared" si="5"/>
        <v/>
      </c>
      <c r="AL9" s="41" t="str">
        <f t="shared" si="6"/>
        <v/>
      </c>
    </row>
    <row r="10" spans="1:38">
      <c r="A10" s="8" t="s">
        <v>51</v>
      </c>
      <c r="B10" s="8" t="s">
        <v>188</v>
      </c>
      <c r="C10" s="8" t="s">
        <v>100</v>
      </c>
      <c r="D10" s="31">
        <v>3</v>
      </c>
      <c r="E10" s="179">
        <v>0.03</v>
      </c>
      <c r="F10" s="2">
        <f t="shared" si="7"/>
        <v>0</v>
      </c>
      <c r="G10" s="19" t="s">
        <v>61</v>
      </c>
      <c r="H10" s="19" t="s">
        <v>200</v>
      </c>
      <c r="I10" s="19" t="s">
        <v>130</v>
      </c>
      <c r="J10" s="2">
        <f t="shared" si="8"/>
        <v>0</v>
      </c>
      <c r="K10" s="2">
        <f t="shared" si="9"/>
        <v>0</v>
      </c>
      <c r="L10" s="2">
        <f t="shared" si="10"/>
        <v>0</v>
      </c>
      <c r="M10" s="31"/>
      <c r="N10" s="31"/>
      <c r="O10" s="31"/>
      <c r="P10" s="2">
        <f t="shared" si="11"/>
        <v>0</v>
      </c>
      <c r="Q10" s="3" t="s">
        <v>61</v>
      </c>
      <c r="R10" s="3" t="s">
        <v>200</v>
      </c>
      <c r="S10" s="3" t="s">
        <v>130</v>
      </c>
      <c r="T10" s="2">
        <f t="shared" si="12"/>
        <v>0</v>
      </c>
      <c r="U10" s="2">
        <f t="shared" si="12"/>
        <v>0</v>
      </c>
      <c r="V10" s="2">
        <f t="shared" si="13"/>
        <v>0</v>
      </c>
      <c r="X10" s="16">
        <v>0</v>
      </c>
      <c r="Y10" s="3" t="s">
        <v>66</v>
      </c>
      <c r="Z10" s="3" t="s">
        <v>204</v>
      </c>
      <c r="AA10" s="3" t="s">
        <v>134</v>
      </c>
      <c r="AB10" s="16">
        <v>0</v>
      </c>
      <c r="AC10" s="2">
        <v>0</v>
      </c>
      <c r="AD10" s="2">
        <v>0</v>
      </c>
      <c r="AF10" s="41" t="str">
        <f t="shared" si="0"/>
        <v/>
      </c>
      <c r="AG10" s="42" t="str">
        <f t="shared" si="1"/>
        <v/>
      </c>
      <c r="AH10" s="42" t="str">
        <f t="shared" si="2"/>
        <v/>
      </c>
      <c r="AI10" s="42" t="str">
        <f t="shared" si="3"/>
        <v/>
      </c>
      <c r="AJ10" s="41" t="str">
        <f t="shared" si="4"/>
        <v/>
      </c>
      <c r="AK10" s="41" t="str">
        <f t="shared" si="5"/>
        <v/>
      </c>
      <c r="AL10" s="41" t="str">
        <f t="shared" si="6"/>
        <v/>
      </c>
    </row>
    <row r="11" spans="1:38">
      <c r="A11" s="8" t="s">
        <v>52</v>
      </c>
      <c r="B11" s="8" t="s">
        <v>189</v>
      </c>
      <c r="C11" s="8" t="s">
        <v>101</v>
      </c>
      <c r="D11" s="31">
        <v>4</v>
      </c>
      <c r="E11" s="179">
        <v>0.03</v>
      </c>
      <c r="F11" s="2">
        <f t="shared" si="7"/>
        <v>0</v>
      </c>
      <c r="G11" s="19" t="s">
        <v>61</v>
      </c>
      <c r="H11" s="19" t="s">
        <v>200</v>
      </c>
      <c r="I11" s="19" t="s">
        <v>130</v>
      </c>
      <c r="J11" s="2">
        <f t="shared" si="8"/>
        <v>0</v>
      </c>
      <c r="K11" s="2">
        <f t="shared" si="9"/>
        <v>0</v>
      </c>
      <c r="L11" s="2">
        <f t="shared" si="10"/>
        <v>0</v>
      </c>
      <c r="M11" s="31"/>
      <c r="N11" s="31"/>
      <c r="O11" s="31"/>
      <c r="P11" s="2">
        <f t="shared" si="11"/>
        <v>0</v>
      </c>
      <c r="Q11" s="3" t="s">
        <v>61</v>
      </c>
      <c r="R11" s="3" t="s">
        <v>200</v>
      </c>
      <c r="S11" s="3" t="s">
        <v>130</v>
      </c>
      <c r="T11" s="2">
        <f t="shared" si="12"/>
        <v>0</v>
      </c>
      <c r="U11" s="2">
        <f t="shared" si="12"/>
        <v>0</v>
      </c>
      <c r="V11" s="2">
        <f t="shared" si="13"/>
        <v>0</v>
      </c>
      <c r="X11" s="16">
        <v>0</v>
      </c>
      <c r="Y11" s="3" t="s">
        <v>67</v>
      </c>
      <c r="Z11" s="3" t="s">
        <v>205</v>
      </c>
      <c r="AA11" s="3" t="s">
        <v>135</v>
      </c>
      <c r="AB11" s="16">
        <v>0</v>
      </c>
      <c r="AC11" s="2">
        <v>0</v>
      </c>
      <c r="AD11" s="2">
        <v>0</v>
      </c>
      <c r="AF11" s="41" t="str">
        <f t="shared" si="0"/>
        <v/>
      </c>
      <c r="AG11" s="42" t="str">
        <f t="shared" si="1"/>
        <v/>
      </c>
      <c r="AH11" s="42" t="str">
        <f t="shared" si="2"/>
        <v/>
      </c>
      <c r="AI11" s="42" t="str">
        <f t="shared" si="3"/>
        <v/>
      </c>
      <c r="AJ11" s="41" t="str">
        <f t="shared" si="4"/>
        <v/>
      </c>
      <c r="AK11" s="41" t="str">
        <f t="shared" si="5"/>
        <v/>
      </c>
      <c r="AL11" s="41" t="str">
        <f t="shared" si="6"/>
        <v/>
      </c>
    </row>
    <row r="12" spans="1:38">
      <c r="A12" s="8" t="s">
        <v>53</v>
      </c>
      <c r="B12" s="8" t="s">
        <v>190</v>
      </c>
      <c r="C12" s="8" t="s">
        <v>102</v>
      </c>
      <c r="D12" s="31">
        <v>5</v>
      </c>
      <c r="E12" s="179">
        <v>0.03</v>
      </c>
      <c r="F12" s="2">
        <f t="shared" si="7"/>
        <v>0</v>
      </c>
      <c r="G12" s="19" t="s">
        <v>61</v>
      </c>
      <c r="H12" s="19" t="s">
        <v>200</v>
      </c>
      <c r="I12" s="19" t="s">
        <v>130</v>
      </c>
      <c r="J12" s="2">
        <f t="shared" si="8"/>
        <v>0</v>
      </c>
      <c r="K12" s="2">
        <f t="shared" si="9"/>
        <v>0</v>
      </c>
      <c r="L12" s="2">
        <f t="shared" si="10"/>
        <v>0</v>
      </c>
      <c r="M12" s="31"/>
      <c r="N12" s="31"/>
      <c r="O12" s="31"/>
      <c r="P12" s="2">
        <f t="shared" si="11"/>
        <v>0</v>
      </c>
      <c r="Q12" s="3" t="s">
        <v>61</v>
      </c>
      <c r="R12" s="3" t="s">
        <v>200</v>
      </c>
      <c r="S12" s="3" t="s">
        <v>130</v>
      </c>
      <c r="T12" s="2">
        <f t="shared" si="12"/>
        <v>0</v>
      </c>
      <c r="U12" s="2">
        <f t="shared" si="12"/>
        <v>0</v>
      </c>
      <c r="V12" s="2">
        <f t="shared" si="13"/>
        <v>0</v>
      </c>
      <c r="X12" s="16">
        <v>0</v>
      </c>
      <c r="Y12" s="3" t="s">
        <v>68</v>
      </c>
      <c r="Z12" s="3" t="s">
        <v>206</v>
      </c>
      <c r="AA12" s="3" t="s">
        <v>136</v>
      </c>
      <c r="AB12" s="16">
        <v>0</v>
      </c>
      <c r="AC12" s="2">
        <v>0</v>
      </c>
      <c r="AD12" s="2">
        <v>0</v>
      </c>
      <c r="AF12" s="41" t="str">
        <f t="shared" si="0"/>
        <v/>
      </c>
      <c r="AG12" s="42" t="str">
        <f t="shared" si="1"/>
        <v/>
      </c>
      <c r="AH12" s="42" t="str">
        <f t="shared" si="2"/>
        <v/>
      </c>
      <c r="AI12" s="42" t="str">
        <f t="shared" si="3"/>
        <v/>
      </c>
      <c r="AJ12" s="41" t="str">
        <f t="shared" si="4"/>
        <v/>
      </c>
      <c r="AK12" s="41" t="str">
        <f t="shared" si="5"/>
        <v/>
      </c>
      <c r="AL12" s="41" t="str">
        <f t="shared" si="6"/>
        <v/>
      </c>
    </row>
    <row r="13" spans="1:38">
      <c r="A13" s="8" t="s">
        <v>54</v>
      </c>
      <c r="B13" s="8" t="s">
        <v>103</v>
      </c>
      <c r="C13" s="8" t="s">
        <v>103</v>
      </c>
      <c r="D13" s="31">
        <v>6</v>
      </c>
      <c r="E13" s="179">
        <v>0.03</v>
      </c>
      <c r="F13" s="2">
        <f t="shared" si="7"/>
        <v>0</v>
      </c>
      <c r="G13" s="19" t="s">
        <v>61</v>
      </c>
      <c r="H13" s="19" t="s">
        <v>200</v>
      </c>
      <c r="I13" s="19" t="s">
        <v>130</v>
      </c>
      <c r="J13" s="2">
        <f t="shared" si="8"/>
        <v>0</v>
      </c>
      <c r="K13" s="2">
        <f t="shared" si="9"/>
        <v>0</v>
      </c>
      <c r="L13" s="2">
        <f t="shared" si="10"/>
        <v>0</v>
      </c>
      <c r="M13" s="31"/>
      <c r="N13" s="31"/>
      <c r="O13" s="31"/>
      <c r="P13" s="2">
        <f t="shared" si="11"/>
        <v>0</v>
      </c>
      <c r="Q13" s="3" t="s">
        <v>61</v>
      </c>
      <c r="R13" s="3" t="s">
        <v>200</v>
      </c>
      <c r="S13" s="3" t="s">
        <v>130</v>
      </c>
      <c r="T13" s="2">
        <f t="shared" si="12"/>
        <v>0</v>
      </c>
      <c r="U13" s="2">
        <f t="shared" si="12"/>
        <v>0</v>
      </c>
      <c r="V13" s="2">
        <f t="shared" si="13"/>
        <v>0</v>
      </c>
      <c r="X13" s="16">
        <v>0</v>
      </c>
      <c r="Y13" s="3" t="s">
        <v>69</v>
      </c>
      <c r="Z13" s="3" t="s">
        <v>137</v>
      </c>
      <c r="AA13" s="3" t="s">
        <v>137</v>
      </c>
      <c r="AB13" s="16">
        <v>0</v>
      </c>
      <c r="AC13" s="2">
        <v>0</v>
      </c>
      <c r="AD13" s="2">
        <v>0</v>
      </c>
      <c r="AF13" s="41" t="str">
        <f t="shared" ref="AF13:AF59" si="14">IFERROR((P13-X13)/X13,"")</f>
        <v/>
      </c>
      <c r="AG13" s="42" t="str">
        <f t="shared" ref="AG13:AG59" si="15">IFERROR((Q13-Y13)/Y13,"")</f>
        <v/>
      </c>
      <c r="AH13" s="42" t="str">
        <f t="shared" ref="AH13:AH59" si="16">IFERROR((R13-Z13)/Z13,"")</f>
        <v/>
      </c>
      <c r="AI13" s="42" t="str">
        <f t="shared" ref="AI13:AI59" si="17">IFERROR((S13-AA13)/AA13,"")</f>
        <v/>
      </c>
      <c r="AJ13" s="41" t="str">
        <f t="shared" ref="AJ13:AJ59" si="18">IFERROR((T13-AB13)/AB13,"")</f>
        <v/>
      </c>
      <c r="AK13" s="41" t="str">
        <f t="shared" ref="AK13:AK59" si="19">IFERROR((U13-AC13)/AC13,"")</f>
        <v/>
      </c>
      <c r="AL13" s="41" t="str">
        <f>IFERROR((V16-AD13)/AD13,"")</f>
        <v/>
      </c>
    </row>
    <row r="14" spans="1:38" ht="15" customHeight="1">
      <c r="A14" s="10"/>
      <c r="B14" s="29"/>
      <c r="C14" s="10"/>
      <c r="E14" s="179"/>
      <c r="J14" s="2"/>
      <c r="K14" s="2"/>
      <c r="L14" s="2"/>
      <c r="U14" s="2"/>
      <c r="V14" s="2"/>
      <c r="AC14" s="2"/>
      <c r="AD14" s="2"/>
      <c r="AF14" s="41" t="str">
        <f t="shared" si="14"/>
        <v/>
      </c>
      <c r="AG14" s="42" t="str">
        <f t="shared" si="15"/>
        <v/>
      </c>
      <c r="AH14" s="42" t="str">
        <f t="shared" si="16"/>
        <v/>
      </c>
      <c r="AI14" s="42" t="str">
        <f t="shared" si="17"/>
        <v/>
      </c>
      <c r="AJ14" s="41" t="str">
        <f t="shared" si="18"/>
        <v/>
      </c>
      <c r="AK14" s="41" t="str">
        <f t="shared" si="19"/>
        <v/>
      </c>
      <c r="AL14" s="41" t="str">
        <f>IFERROR((V14-AD14)/AD14,"")</f>
        <v/>
      </c>
    </row>
    <row r="15" spans="1:38" ht="15" customHeight="1">
      <c r="A15" s="23" t="s">
        <v>84</v>
      </c>
      <c r="B15" s="23" t="s">
        <v>104</v>
      </c>
      <c r="C15" s="23" t="s">
        <v>105</v>
      </c>
      <c r="E15" s="179"/>
      <c r="J15" s="2"/>
      <c r="K15" s="2"/>
      <c r="L15" s="2"/>
      <c r="U15" s="2"/>
      <c r="V15" s="2"/>
      <c r="AC15" s="2"/>
      <c r="AD15" s="2"/>
      <c r="AF15" s="41" t="str">
        <f t="shared" si="14"/>
        <v/>
      </c>
      <c r="AG15" s="42" t="str">
        <f t="shared" si="15"/>
        <v/>
      </c>
      <c r="AH15" s="42" t="str">
        <f t="shared" si="16"/>
        <v/>
      </c>
      <c r="AI15" s="42" t="str">
        <f t="shared" si="17"/>
        <v/>
      </c>
      <c r="AJ15" s="41" t="str">
        <f t="shared" si="18"/>
        <v/>
      </c>
      <c r="AK15" s="41" t="str">
        <f t="shared" si="19"/>
        <v/>
      </c>
      <c r="AL15" s="41" t="str">
        <f>IFERROR((V15-AD15)/AD15,"")</f>
        <v/>
      </c>
    </row>
    <row r="16" spans="1:38" ht="15" customHeight="1">
      <c r="A16" s="10" t="s">
        <v>55</v>
      </c>
      <c r="B16" s="10" t="s">
        <v>191</v>
      </c>
      <c r="C16" s="10" t="s">
        <v>106</v>
      </c>
      <c r="D16" s="12" t="s">
        <v>2</v>
      </c>
      <c r="E16" s="179">
        <v>0.03</v>
      </c>
      <c r="F16" s="2">
        <f t="shared" si="7"/>
        <v>0</v>
      </c>
      <c r="G16" s="19" t="s">
        <v>61</v>
      </c>
      <c r="H16" s="19" t="s">
        <v>200</v>
      </c>
      <c r="I16" s="19" t="s">
        <v>130</v>
      </c>
      <c r="J16" s="2">
        <f t="shared" si="8"/>
        <v>0</v>
      </c>
      <c r="K16" s="2">
        <f t="shared" si="9"/>
        <v>0</v>
      </c>
      <c r="L16" s="2">
        <f t="shared" si="10"/>
        <v>0</v>
      </c>
      <c r="P16" s="2">
        <f>ROUND(X16+(X16*$T$2),1)</f>
        <v>0</v>
      </c>
      <c r="Q16" s="3" t="s">
        <v>61</v>
      </c>
      <c r="R16" s="3" t="s">
        <v>200</v>
      </c>
      <c r="S16" s="3" t="s">
        <v>130</v>
      </c>
      <c r="T16" s="2">
        <f>ROUND(AB16+(AB16*$T$2),1)</f>
        <v>0</v>
      </c>
      <c r="U16" s="2">
        <f>ROUND(AC16+(AC16*$T$2),1)</f>
        <v>0</v>
      </c>
      <c r="V16" s="2">
        <f>ROUND(AD16+(AD16*$V$2),1)</f>
        <v>0</v>
      </c>
      <c r="X16" s="2">
        <v>0</v>
      </c>
      <c r="Y16" s="9" t="s">
        <v>41</v>
      </c>
      <c r="Z16" s="9" t="s">
        <v>207</v>
      </c>
      <c r="AA16" s="9" t="s">
        <v>138</v>
      </c>
      <c r="AB16" s="2">
        <v>0</v>
      </c>
      <c r="AC16" s="2">
        <v>0</v>
      </c>
      <c r="AD16" s="2">
        <v>0</v>
      </c>
      <c r="AF16" s="41" t="str">
        <f t="shared" si="14"/>
        <v/>
      </c>
      <c r="AG16" s="43" t="str">
        <f t="shared" si="15"/>
        <v/>
      </c>
      <c r="AH16" s="43" t="str">
        <f t="shared" si="16"/>
        <v/>
      </c>
      <c r="AI16" s="43" t="str">
        <f t="shared" si="17"/>
        <v/>
      </c>
      <c r="AJ16" s="41" t="str">
        <f t="shared" si="18"/>
        <v/>
      </c>
      <c r="AK16" s="41" t="str">
        <f t="shared" si="19"/>
        <v/>
      </c>
      <c r="AL16" s="41" t="str">
        <f>IFERROR((#REF!-AD16)/AD16,"")</f>
        <v/>
      </c>
    </row>
    <row r="17" spans="1:38" ht="15" customHeight="1">
      <c r="A17" s="10"/>
      <c r="B17" s="10"/>
      <c r="C17" s="10"/>
      <c r="E17" s="179"/>
      <c r="J17" s="2"/>
      <c r="K17" s="2"/>
      <c r="L17" s="2"/>
      <c r="U17" s="2"/>
      <c r="V17" s="2"/>
      <c r="AC17" s="2"/>
      <c r="AD17" s="2"/>
      <c r="AF17" s="41" t="str">
        <f t="shared" si="14"/>
        <v/>
      </c>
      <c r="AG17" s="42" t="str">
        <f t="shared" si="15"/>
        <v/>
      </c>
      <c r="AH17" s="42" t="str">
        <f t="shared" si="16"/>
        <v/>
      </c>
      <c r="AI17" s="42" t="str">
        <f t="shared" si="17"/>
        <v/>
      </c>
      <c r="AJ17" s="41" t="str">
        <f t="shared" si="18"/>
        <v/>
      </c>
      <c r="AK17" s="41" t="str">
        <f t="shared" si="19"/>
        <v/>
      </c>
      <c r="AL17" s="41" t="str">
        <f t="shared" ref="AL17:AL59" si="20">IFERROR((V17-AD17)/AD17,"")</f>
        <v/>
      </c>
    </row>
    <row r="18" spans="1:38" ht="15" customHeight="1">
      <c r="A18" s="23" t="s">
        <v>85</v>
      </c>
      <c r="B18" s="23" t="s">
        <v>107</v>
      </c>
      <c r="C18" s="23" t="s">
        <v>108</v>
      </c>
      <c r="E18" s="179"/>
      <c r="J18" s="2"/>
      <c r="K18" s="2"/>
      <c r="L18" s="2"/>
      <c r="U18" s="2"/>
      <c r="V18" s="2"/>
      <c r="AC18" s="2"/>
      <c r="AD18" s="2"/>
      <c r="AF18" s="41" t="str">
        <f t="shared" si="14"/>
        <v/>
      </c>
      <c r="AG18" s="42" t="str">
        <f t="shared" si="15"/>
        <v/>
      </c>
      <c r="AH18" s="42" t="str">
        <f t="shared" si="16"/>
        <v/>
      </c>
      <c r="AI18" s="42" t="str">
        <f t="shared" si="17"/>
        <v/>
      </c>
      <c r="AJ18" s="41" t="str">
        <f t="shared" si="18"/>
        <v/>
      </c>
      <c r="AK18" s="41" t="str">
        <f t="shared" si="19"/>
        <v/>
      </c>
      <c r="AL18" s="41" t="str">
        <f t="shared" si="20"/>
        <v/>
      </c>
    </row>
    <row r="19" spans="1:38">
      <c r="A19" s="30" t="s">
        <v>347</v>
      </c>
      <c r="B19" s="30" t="s">
        <v>27</v>
      </c>
      <c r="C19" s="30" t="s">
        <v>42</v>
      </c>
      <c r="D19" s="176">
        <v>0</v>
      </c>
      <c r="E19" s="179">
        <v>0.03</v>
      </c>
      <c r="F19" s="2">
        <f t="shared" ref="F19:F24" si="21">ROUND((P19+P19*E19),1)</f>
        <v>0</v>
      </c>
      <c r="G19" s="19" t="s">
        <v>61</v>
      </c>
      <c r="H19" s="19" t="s">
        <v>200</v>
      </c>
      <c r="I19" s="19" t="s">
        <v>130</v>
      </c>
      <c r="J19" s="2">
        <f t="shared" ref="J19:J24" si="22">ROUND((T19+T19*E19),1)</f>
        <v>0</v>
      </c>
      <c r="K19" s="2">
        <f t="shared" ref="K19:K24" si="23">ROUND((U19+U19*E19),1)</f>
        <v>0</v>
      </c>
      <c r="L19" s="2">
        <f t="shared" ref="L19:L24" si="24">ROUND((V19+V19*E19),1)</f>
        <v>0</v>
      </c>
      <c r="M19" s="140"/>
      <c r="N19" s="140"/>
      <c r="O19" s="140"/>
      <c r="P19" s="2">
        <f t="shared" ref="P19" si="25">ROUND(X19+(X19*$T$2),1)</f>
        <v>0</v>
      </c>
      <c r="Q19" s="3" t="s">
        <v>61</v>
      </c>
      <c r="R19" s="3" t="s">
        <v>200</v>
      </c>
      <c r="T19" s="2">
        <f t="shared" ref="T19:U19" si="26">ROUND(AB19+(AB19*$T$2),1)</f>
        <v>0</v>
      </c>
      <c r="U19" s="2">
        <f t="shared" si="26"/>
        <v>0</v>
      </c>
      <c r="V19" s="2">
        <f>ROUND(AD19+(AD19*$V$2),1)</f>
        <v>0</v>
      </c>
      <c r="X19" s="2">
        <v>0</v>
      </c>
      <c r="Z19" s="11"/>
      <c r="AB19" s="2">
        <v>0</v>
      </c>
      <c r="AC19" s="2">
        <v>0</v>
      </c>
      <c r="AD19" s="2">
        <v>0</v>
      </c>
      <c r="AE19" s="4" t="str">
        <f>D19&amp;""</f>
        <v>0</v>
      </c>
      <c r="AF19" s="41" t="str">
        <f t="shared" si="14"/>
        <v/>
      </c>
      <c r="AG19" s="42" t="str">
        <f t="shared" si="15"/>
        <v/>
      </c>
      <c r="AH19" s="44" t="str">
        <f t="shared" si="16"/>
        <v/>
      </c>
      <c r="AI19" s="42" t="str">
        <f t="shared" si="17"/>
        <v/>
      </c>
      <c r="AJ19" s="41" t="str">
        <f t="shared" si="18"/>
        <v/>
      </c>
      <c r="AK19" s="41" t="str">
        <f t="shared" si="19"/>
        <v/>
      </c>
      <c r="AL19" s="41" t="str">
        <f t="shared" si="20"/>
        <v/>
      </c>
    </row>
    <row r="20" spans="1:38" s="194" customFormat="1">
      <c r="A20" s="189" t="s">
        <v>344</v>
      </c>
      <c r="B20" s="189" t="s">
        <v>345</v>
      </c>
      <c r="C20" s="189" t="s">
        <v>346</v>
      </c>
      <c r="D20" s="190" t="s">
        <v>21</v>
      </c>
      <c r="E20" s="191">
        <v>0.03</v>
      </c>
      <c r="F20" s="38">
        <f t="shared" si="21"/>
        <v>19.5</v>
      </c>
      <c r="G20" s="192" t="s">
        <v>61</v>
      </c>
      <c r="H20" s="192" t="s">
        <v>200</v>
      </c>
      <c r="I20" s="192" t="s">
        <v>130</v>
      </c>
      <c r="J20" s="38">
        <f t="shared" si="22"/>
        <v>19.5</v>
      </c>
      <c r="K20" s="38">
        <f t="shared" si="23"/>
        <v>22.4</v>
      </c>
      <c r="L20" s="38">
        <f t="shared" si="24"/>
        <v>16.3</v>
      </c>
      <c r="M20" s="193"/>
      <c r="N20" s="193"/>
      <c r="O20" s="193"/>
      <c r="P20" s="146">
        <f>ROUND(P21+P62,1)</f>
        <v>18.899999999999999</v>
      </c>
      <c r="Q20" s="146" t="e">
        <f t="shared" ref="Q20:V20" si="27">ROUND(Q21+Q62,1)</f>
        <v>#VALUE!</v>
      </c>
      <c r="R20" s="146" t="e">
        <f t="shared" si="27"/>
        <v>#VALUE!</v>
      </c>
      <c r="S20" s="146" t="e">
        <f t="shared" si="27"/>
        <v>#VALUE!</v>
      </c>
      <c r="T20" s="146">
        <f t="shared" si="27"/>
        <v>18.899999999999999</v>
      </c>
      <c r="U20" s="146">
        <f t="shared" si="27"/>
        <v>21.7</v>
      </c>
      <c r="V20" s="146">
        <f t="shared" si="27"/>
        <v>15.8</v>
      </c>
      <c r="X20" s="146">
        <v>15.7</v>
      </c>
      <c r="Y20" s="53" t="s">
        <v>70</v>
      </c>
      <c r="Z20" s="53" t="s">
        <v>208</v>
      </c>
      <c r="AA20" s="53" t="s">
        <v>139</v>
      </c>
      <c r="AB20" s="146">
        <v>15.7</v>
      </c>
      <c r="AC20" s="146">
        <v>18.100000000000001</v>
      </c>
      <c r="AD20" s="146">
        <v>12.6</v>
      </c>
      <c r="AE20" s="194" t="str">
        <f t="shared" ref="AE20:AE24" si="28">D20&amp;""</f>
        <v>F</v>
      </c>
      <c r="AF20" s="195">
        <f t="shared" si="14"/>
        <v>0.20382165605095537</v>
      </c>
      <c r="AG20" s="196" t="str">
        <f t="shared" si="15"/>
        <v/>
      </c>
      <c r="AH20" s="196" t="str">
        <f t="shared" si="16"/>
        <v/>
      </c>
      <c r="AI20" s="196" t="str">
        <f t="shared" si="17"/>
        <v/>
      </c>
      <c r="AJ20" s="195">
        <f t="shared" si="18"/>
        <v>0.20382165605095537</v>
      </c>
      <c r="AK20" s="195">
        <f>IFERROR((U20-AC20)/AC20,"")</f>
        <v>0.19889502762430925</v>
      </c>
      <c r="AL20" s="195">
        <f t="shared" si="20"/>
        <v>0.25396825396825407</v>
      </c>
    </row>
    <row r="21" spans="1:38" s="194" customFormat="1">
      <c r="A21" s="197" t="s">
        <v>261</v>
      </c>
      <c r="B21" s="197" t="s">
        <v>262</v>
      </c>
      <c r="C21" s="197" t="s">
        <v>263</v>
      </c>
      <c r="D21" s="190" t="s">
        <v>5</v>
      </c>
      <c r="E21" s="191">
        <v>0.03</v>
      </c>
      <c r="F21" s="38">
        <f t="shared" si="21"/>
        <v>11.2</v>
      </c>
      <c r="G21" s="192" t="s">
        <v>61</v>
      </c>
      <c r="H21" s="192" t="s">
        <v>200</v>
      </c>
      <c r="I21" s="192" t="s">
        <v>130</v>
      </c>
      <c r="J21" s="38">
        <f t="shared" si="22"/>
        <v>11.2</v>
      </c>
      <c r="K21" s="38">
        <f t="shared" si="23"/>
        <v>12.7</v>
      </c>
      <c r="L21" s="38">
        <f t="shared" si="24"/>
        <v>9.6</v>
      </c>
      <c r="M21" s="193"/>
      <c r="N21" s="193"/>
      <c r="O21" s="193"/>
      <c r="P21" s="146">
        <v>10.9</v>
      </c>
      <c r="Q21" s="53" t="s">
        <v>61</v>
      </c>
      <c r="R21" s="53" t="s">
        <v>200</v>
      </c>
      <c r="S21" s="198"/>
      <c r="T21" s="146">
        <v>10.9</v>
      </c>
      <c r="U21" s="146">
        <v>12.3</v>
      </c>
      <c r="V21" s="146">
        <v>9.3000000000000007</v>
      </c>
      <c r="X21" s="146">
        <v>10.56</v>
      </c>
      <c r="Y21" s="53" t="s">
        <v>61</v>
      </c>
      <c r="Z21" s="53" t="s">
        <v>200</v>
      </c>
      <c r="AA21" s="53" t="s">
        <v>130</v>
      </c>
      <c r="AB21" s="146">
        <v>10.56</v>
      </c>
      <c r="AC21" s="146">
        <v>11.93</v>
      </c>
      <c r="AD21" s="146">
        <v>9.0399999999999991</v>
      </c>
      <c r="AE21" s="194" t="str">
        <f t="shared" si="28"/>
        <v>C</v>
      </c>
      <c r="AF21" s="195">
        <f t="shared" ref="AF21:AF23" si="29">IFERROR((P21-X21)/X21,"")</f>
        <v>3.2196969696969682E-2</v>
      </c>
      <c r="AG21" s="196" t="str">
        <f t="shared" ref="AG21:AG23" si="30">IFERROR((Q21-Y21)/Y21,"")</f>
        <v/>
      </c>
      <c r="AH21" s="196" t="str">
        <f t="shared" ref="AH21:AH23" si="31">IFERROR((R21-Z21)/Z21,"")</f>
        <v/>
      </c>
      <c r="AI21" s="196" t="str">
        <f t="shared" ref="AI21:AI23" si="32">IFERROR((S21-AA21)/AA21,"")</f>
        <v/>
      </c>
      <c r="AJ21" s="195">
        <f t="shared" ref="AJ21:AJ23" si="33">IFERROR((T21-AB21)/AB21,"")</f>
        <v>3.2196969696969682E-2</v>
      </c>
      <c r="AK21" s="195">
        <f t="shared" ref="AK21:AK23" si="34">IFERROR((U21-AC21)/AC21,"")</f>
        <v>3.1014249790444343E-2</v>
      </c>
      <c r="AL21" s="195">
        <f t="shared" ref="AL21:AL23" si="35">IFERROR((V21-AD21)/AD21,"")</f>
        <v>2.8761061946902831E-2</v>
      </c>
    </row>
    <row r="22" spans="1:38" s="201" customFormat="1">
      <c r="A22" s="199" t="s">
        <v>264</v>
      </c>
      <c r="B22" s="199" t="s">
        <v>265</v>
      </c>
      <c r="C22" s="199" t="s">
        <v>266</v>
      </c>
      <c r="D22" s="200" t="s">
        <v>19</v>
      </c>
      <c r="E22" s="191">
        <v>0.03</v>
      </c>
      <c r="F22" s="38">
        <f t="shared" si="21"/>
        <v>9.1</v>
      </c>
      <c r="G22" s="192" t="s">
        <v>61</v>
      </c>
      <c r="H22" s="192" t="s">
        <v>200</v>
      </c>
      <c r="I22" s="192" t="s">
        <v>130</v>
      </c>
      <c r="J22" s="38">
        <f t="shared" si="22"/>
        <v>9.1</v>
      </c>
      <c r="K22" s="38">
        <f t="shared" si="23"/>
        <v>10.199999999999999</v>
      </c>
      <c r="L22" s="38">
        <f t="shared" si="24"/>
        <v>7.7</v>
      </c>
      <c r="M22" s="200"/>
      <c r="N22" s="200"/>
      <c r="O22" s="200"/>
      <c r="P22" s="38">
        <v>8.8000000000000007</v>
      </c>
      <c r="Q22" s="39" t="s">
        <v>61</v>
      </c>
      <c r="R22" s="39" t="s">
        <v>200</v>
      </c>
      <c r="S22" s="39"/>
      <c r="T22" s="38">
        <v>8.8000000000000007</v>
      </c>
      <c r="U22" s="38">
        <v>9.9</v>
      </c>
      <c r="V22" s="38">
        <v>7.5</v>
      </c>
      <c r="X22" s="38">
        <v>8.56</v>
      </c>
      <c r="Y22" s="39" t="s">
        <v>61</v>
      </c>
      <c r="Z22" s="39" t="s">
        <v>200</v>
      </c>
      <c r="AA22" s="39" t="s">
        <v>130</v>
      </c>
      <c r="AB22" s="38">
        <v>8.56</v>
      </c>
      <c r="AC22" s="38">
        <v>9.67</v>
      </c>
      <c r="AD22" s="38">
        <v>7.33</v>
      </c>
      <c r="AE22" s="201" t="str">
        <f t="shared" si="28"/>
        <v>D</v>
      </c>
      <c r="AF22" s="47">
        <f t="shared" si="29"/>
        <v>2.8037383177570117E-2</v>
      </c>
      <c r="AG22" s="48" t="str">
        <f t="shared" si="30"/>
        <v/>
      </c>
      <c r="AH22" s="48" t="str">
        <f t="shared" si="31"/>
        <v/>
      </c>
      <c r="AI22" s="48" t="str">
        <f t="shared" si="32"/>
        <v/>
      </c>
      <c r="AJ22" s="47">
        <f t="shared" si="33"/>
        <v>2.8037383177570117E-2</v>
      </c>
      <c r="AK22" s="47">
        <f t="shared" si="34"/>
        <v>2.3784901758014523E-2</v>
      </c>
      <c r="AL22" s="47">
        <f t="shared" si="35"/>
        <v>2.3192360163710769E-2</v>
      </c>
    </row>
    <row r="23" spans="1:38" s="201" customFormat="1">
      <c r="A23" s="199" t="s">
        <v>267</v>
      </c>
      <c r="B23" s="199" t="s">
        <v>268</v>
      </c>
      <c r="C23" s="199" t="s">
        <v>269</v>
      </c>
      <c r="D23" s="200" t="s">
        <v>20</v>
      </c>
      <c r="E23" s="191">
        <v>0.03</v>
      </c>
      <c r="F23" s="38">
        <f t="shared" si="21"/>
        <v>9.4</v>
      </c>
      <c r="G23" s="192" t="s">
        <v>61</v>
      </c>
      <c r="H23" s="192" t="s">
        <v>200</v>
      </c>
      <c r="I23" s="192" t="s">
        <v>130</v>
      </c>
      <c r="J23" s="38">
        <f t="shared" si="22"/>
        <v>9.4</v>
      </c>
      <c r="K23" s="38">
        <f t="shared" si="23"/>
        <v>10.6</v>
      </c>
      <c r="L23" s="38">
        <f t="shared" si="24"/>
        <v>8</v>
      </c>
      <c r="M23" s="200"/>
      <c r="N23" s="200"/>
      <c r="O23" s="200"/>
      <c r="P23" s="38">
        <v>9.1</v>
      </c>
      <c r="Q23" s="39" t="s">
        <v>61</v>
      </c>
      <c r="R23" s="39" t="s">
        <v>200</v>
      </c>
      <c r="S23" s="39"/>
      <c r="T23" s="38">
        <v>9.1</v>
      </c>
      <c r="U23" s="38">
        <v>10.3</v>
      </c>
      <c r="V23" s="38">
        <v>7.8</v>
      </c>
      <c r="X23" s="38">
        <v>8.84</v>
      </c>
      <c r="Y23" s="39" t="s">
        <v>61</v>
      </c>
      <c r="Z23" s="39" t="s">
        <v>200</v>
      </c>
      <c r="AA23" s="39" t="s">
        <v>130</v>
      </c>
      <c r="AB23" s="38">
        <v>8.84</v>
      </c>
      <c r="AC23" s="38">
        <v>9.99</v>
      </c>
      <c r="AD23" s="38">
        <v>7.57</v>
      </c>
      <c r="AE23" s="201" t="str">
        <f t="shared" si="28"/>
        <v>E</v>
      </c>
      <c r="AF23" s="47">
        <f t="shared" si="29"/>
        <v>2.9411764705882328E-2</v>
      </c>
      <c r="AG23" s="48" t="str">
        <f t="shared" si="30"/>
        <v/>
      </c>
      <c r="AH23" s="48" t="str">
        <f t="shared" si="31"/>
        <v/>
      </c>
      <c r="AI23" s="48" t="str">
        <f t="shared" si="32"/>
        <v/>
      </c>
      <c r="AJ23" s="47">
        <f t="shared" si="33"/>
        <v>2.9411764705882328E-2</v>
      </c>
      <c r="AK23" s="47">
        <f t="shared" si="34"/>
        <v>3.1031031031031081E-2</v>
      </c>
      <c r="AL23" s="47">
        <f t="shared" si="35"/>
        <v>3.0383091149273386E-2</v>
      </c>
    </row>
    <row r="24" spans="1:38">
      <c r="A24" s="10" t="s">
        <v>79</v>
      </c>
      <c r="B24" s="10" t="s">
        <v>192</v>
      </c>
      <c r="C24" s="10" t="s">
        <v>109</v>
      </c>
      <c r="D24" s="130">
        <v>1</v>
      </c>
      <c r="E24" s="179">
        <v>0.03</v>
      </c>
      <c r="F24" s="2">
        <f t="shared" si="21"/>
        <v>1.6</v>
      </c>
      <c r="G24" s="19" t="s">
        <v>61</v>
      </c>
      <c r="H24" s="19" t="s">
        <v>200</v>
      </c>
      <c r="I24" s="19" t="s">
        <v>130</v>
      </c>
      <c r="J24" s="2">
        <f t="shared" si="22"/>
        <v>1.6</v>
      </c>
      <c r="K24" s="2">
        <f t="shared" si="23"/>
        <v>1.8</v>
      </c>
      <c r="L24" s="2">
        <f t="shared" si="24"/>
        <v>1.3</v>
      </c>
      <c r="M24" s="140"/>
      <c r="N24" s="140"/>
      <c r="O24" s="140"/>
      <c r="P24" s="2">
        <f>ROUND(X24+(X24*$T$2),2)</f>
        <v>1.55</v>
      </c>
      <c r="Q24" s="3" t="s">
        <v>61</v>
      </c>
      <c r="R24" s="3" t="s">
        <v>200</v>
      </c>
      <c r="T24" s="2">
        <f>ROUND(AB24+(AB24*$T$2),2)</f>
        <v>1.55</v>
      </c>
      <c r="U24" s="2">
        <f>ROUND(AC24+(AC24*$T$2),2)</f>
        <v>1.75</v>
      </c>
      <c r="V24" s="2">
        <v>1.24</v>
      </c>
      <c r="X24" s="2">
        <v>1.5</v>
      </c>
      <c r="Y24" s="3" t="s">
        <v>25</v>
      </c>
      <c r="Z24" s="3" t="s">
        <v>209</v>
      </c>
      <c r="AA24" s="3" t="s">
        <v>140</v>
      </c>
      <c r="AB24" s="2">
        <v>1.5</v>
      </c>
      <c r="AC24" s="2">
        <v>1.7</v>
      </c>
      <c r="AD24" s="2">
        <v>1.2</v>
      </c>
      <c r="AE24" s="4" t="str">
        <f t="shared" si="28"/>
        <v>1</v>
      </c>
      <c r="AF24" s="41">
        <f t="shared" si="14"/>
        <v>3.3333333333333361E-2</v>
      </c>
      <c r="AG24" s="42" t="str">
        <f t="shared" si="15"/>
        <v/>
      </c>
      <c r="AH24" s="42" t="str">
        <f t="shared" si="16"/>
        <v/>
      </c>
      <c r="AI24" s="42" t="str">
        <f t="shared" si="17"/>
        <v/>
      </c>
      <c r="AJ24" s="41">
        <f t="shared" si="18"/>
        <v>3.3333333333333361E-2</v>
      </c>
      <c r="AK24" s="41">
        <f t="shared" si="19"/>
        <v>2.941176470588238E-2</v>
      </c>
      <c r="AL24" s="41">
        <f t="shared" si="20"/>
        <v>3.3333333333333368E-2</v>
      </c>
    </row>
    <row r="25" spans="1:38" ht="15" customHeight="1">
      <c r="A25" s="10"/>
      <c r="B25" s="29"/>
      <c r="C25" s="10"/>
      <c r="E25" s="179"/>
      <c r="J25" s="2"/>
      <c r="K25" s="2"/>
      <c r="L25" s="2"/>
      <c r="U25" s="2"/>
      <c r="V25" s="2"/>
      <c r="AC25" s="2"/>
      <c r="AD25" s="2"/>
      <c r="AF25" s="41" t="str">
        <f t="shared" si="14"/>
        <v/>
      </c>
      <c r="AG25" s="42" t="str">
        <f t="shared" si="15"/>
        <v/>
      </c>
      <c r="AH25" s="42" t="str">
        <f t="shared" si="16"/>
        <v/>
      </c>
      <c r="AI25" s="42" t="str">
        <f t="shared" si="17"/>
        <v/>
      </c>
      <c r="AJ25" s="41" t="str">
        <f t="shared" si="18"/>
        <v/>
      </c>
      <c r="AK25" s="41" t="str">
        <f t="shared" si="19"/>
        <v/>
      </c>
      <c r="AL25" s="41" t="str">
        <f t="shared" si="20"/>
        <v/>
      </c>
    </row>
    <row r="26" spans="1:38" ht="15" customHeight="1">
      <c r="A26" s="23" t="s">
        <v>86</v>
      </c>
      <c r="B26" s="23" t="s">
        <v>110</v>
      </c>
      <c r="C26" s="23" t="s">
        <v>111</v>
      </c>
      <c r="E26" s="179"/>
      <c r="J26" s="2"/>
      <c r="K26" s="2"/>
      <c r="L26" s="2"/>
      <c r="P26" s="5"/>
      <c r="Q26" s="11"/>
      <c r="R26" s="11"/>
      <c r="S26" s="11"/>
      <c r="T26" s="5"/>
      <c r="U26" s="5"/>
      <c r="V26" s="5"/>
      <c r="X26" s="5"/>
      <c r="Y26" s="11"/>
      <c r="Z26" s="11"/>
      <c r="AA26" s="11"/>
      <c r="AB26" s="5"/>
      <c r="AC26" s="5"/>
      <c r="AD26" s="5"/>
      <c r="AF26" s="45" t="str">
        <f t="shared" si="14"/>
        <v/>
      </c>
      <c r="AG26" s="44" t="str">
        <f t="shared" si="15"/>
        <v/>
      </c>
      <c r="AH26" s="44" t="str">
        <f t="shared" si="16"/>
        <v/>
      </c>
      <c r="AI26" s="44" t="str">
        <f t="shared" si="17"/>
        <v/>
      </c>
      <c r="AJ26" s="45" t="str">
        <f t="shared" si="18"/>
        <v/>
      </c>
      <c r="AK26" s="45" t="str">
        <f t="shared" si="19"/>
        <v/>
      </c>
      <c r="AL26" s="45" t="str">
        <f t="shared" si="20"/>
        <v/>
      </c>
    </row>
    <row r="27" spans="1:38" ht="15" customHeight="1">
      <c r="A27" s="10" t="s">
        <v>0</v>
      </c>
      <c r="B27" s="10" t="s">
        <v>199</v>
      </c>
      <c r="C27" s="10" t="s">
        <v>112</v>
      </c>
      <c r="D27" s="12">
        <v>0</v>
      </c>
      <c r="E27" s="179">
        <v>0.03</v>
      </c>
      <c r="F27" s="2">
        <f t="shared" ref="F27:F31" si="36">ROUND((P27+P27*E27),1)</f>
        <v>0</v>
      </c>
      <c r="G27" s="19" t="s">
        <v>61</v>
      </c>
      <c r="H27" s="19" t="s">
        <v>200</v>
      </c>
      <c r="I27" s="19" t="s">
        <v>130</v>
      </c>
      <c r="J27" s="2">
        <f t="shared" ref="J27:J31" si="37">ROUND((T27+T27*E27),1)</f>
        <v>0</v>
      </c>
      <c r="K27" s="2">
        <f t="shared" ref="K27:K31" si="38">ROUND((U27+U27*E27),1)</f>
        <v>0</v>
      </c>
      <c r="L27" s="2">
        <f t="shared" ref="L27:L31" si="39">ROUND((V27+V27*E27),1)</f>
        <v>0</v>
      </c>
      <c r="P27" s="2">
        <f>ROUND(X27+(X27*$T$2),1)</f>
        <v>0</v>
      </c>
      <c r="Q27" s="3" t="s">
        <v>61</v>
      </c>
      <c r="R27" s="3" t="s">
        <v>200</v>
      </c>
      <c r="S27" s="3" t="s">
        <v>130</v>
      </c>
      <c r="T27" s="2">
        <f>ROUND(AB27+(AB27*$T$2),1)</f>
        <v>0</v>
      </c>
      <c r="U27" s="2">
        <f>ROUND(AC27+(AC27*$T$2),1)</f>
        <v>0</v>
      </c>
      <c r="V27" s="2">
        <f>ROUND(AD27+(AD27*$V$2),1)</f>
        <v>0</v>
      </c>
      <c r="X27" s="2">
        <v>0</v>
      </c>
      <c r="AB27" s="2">
        <v>0</v>
      </c>
      <c r="AC27" s="2">
        <v>0</v>
      </c>
      <c r="AD27" s="2">
        <v>0</v>
      </c>
      <c r="AF27" s="41" t="str">
        <f t="shared" si="14"/>
        <v/>
      </c>
      <c r="AG27" s="42" t="str">
        <f t="shared" si="15"/>
        <v/>
      </c>
      <c r="AH27" s="42" t="str">
        <f t="shared" si="16"/>
        <v/>
      </c>
      <c r="AI27" s="42" t="str">
        <f t="shared" si="17"/>
        <v/>
      </c>
      <c r="AJ27" s="41" t="str">
        <f t="shared" si="18"/>
        <v/>
      </c>
      <c r="AK27" s="41" t="str">
        <f t="shared" si="19"/>
        <v/>
      </c>
      <c r="AL27" s="41" t="str">
        <f t="shared" si="20"/>
        <v/>
      </c>
    </row>
    <row r="28" spans="1:38" ht="15" customHeight="1">
      <c r="A28" s="10"/>
      <c r="B28" s="10"/>
      <c r="C28" s="10"/>
      <c r="E28" s="179"/>
      <c r="J28" s="2"/>
      <c r="K28" s="2"/>
      <c r="L28" s="2"/>
      <c r="U28" s="2"/>
      <c r="V28" s="2"/>
      <c r="AC28" s="2"/>
      <c r="AD28" s="2"/>
      <c r="AF28" s="41" t="str">
        <f t="shared" si="14"/>
        <v/>
      </c>
      <c r="AG28" s="42" t="str">
        <f t="shared" si="15"/>
        <v/>
      </c>
      <c r="AH28" s="42" t="str">
        <f t="shared" si="16"/>
        <v/>
      </c>
      <c r="AI28" s="42" t="str">
        <f t="shared" si="17"/>
        <v/>
      </c>
      <c r="AJ28" s="41" t="str">
        <f t="shared" si="18"/>
        <v/>
      </c>
      <c r="AK28" s="41" t="str">
        <f t="shared" si="19"/>
        <v/>
      </c>
      <c r="AL28" s="41" t="str">
        <f t="shared" si="20"/>
        <v/>
      </c>
    </row>
    <row r="29" spans="1:38" ht="15" customHeight="1">
      <c r="A29" s="23" t="s">
        <v>87</v>
      </c>
      <c r="B29" s="23" t="s">
        <v>113</v>
      </c>
      <c r="C29" s="23" t="s">
        <v>114</v>
      </c>
      <c r="E29" s="179"/>
      <c r="J29" s="2"/>
      <c r="K29" s="2"/>
      <c r="L29" s="2"/>
      <c r="P29" s="5"/>
      <c r="T29" s="5"/>
      <c r="U29" s="5"/>
      <c r="V29" s="5"/>
      <c r="X29" s="5"/>
      <c r="AB29" s="5"/>
      <c r="AC29" s="5"/>
      <c r="AD29" s="5"/>
      <c r="AF29" s="45" t="str">
        <f t="shared" si="14"/>
        <v/>
      </c>
      <c r="AG29" s="42" t="str">
        <f t="shared" si="15"/>
        <v/>
      </c>
      <c r="AH29" s="42" t="str">
        <f t="shared" si="16"/>
        <v/>
      </c>
      <c r="AI29" s="42" t="str">
        <f t="shared" si="17"/>
        <v/>
      </c>
      <c r="AJ29" s="45" t="str">
        <f t="shared" si="18"/>
        <v/>
      </c>
      <c r="AK29" s="45" t="str">
        <f t="shared" si="19"/>
        <v/>
      </c>
      <c r="AL29" s="45" t="str">
        <f t="shared" si="20"/>
        <v/>
      </c>
    </row>
    <row r="30" spans="1:38">
      <c r="A30" s="13" t="s">
        <v>80</v>
      </c>
      <c r="B30" s="13" t="s">
        <v>193</v>
      </c>
      <c r="C30" s="10" t="s">
        <v>115</v>
      </c>
      <c r="D30" s="32">
        <v>0</v>
      </c>
      <c r="E30" s="179">
        <v>0.03</v>
      </c>
      <c r="F30" s="2">
        <f t="shared" si="36"/>
        <v>0</v>
      </c>
      <c r="G30" s="19" t="s">
        <v>61</v>
      </c>
      <c r="H30" s="19" t="s">
        <v>200</v>
      </c>
      <c r="I30" s="19" t="s">
        <v>130</v>
      </c>
      <c r="J30" s="2">
        <f t="shared" si="37"/>
        <v>0</v>
      </c>
      <c r="K30" s="2">
        <f t="shared" si="38"/>
        <v>0</v>
      </c>
      <c r="L30" s="2">
        <f t="shared" si="39"/>
        <v>0</v>
      </c>
      <c r="M30" s="32"/>
      <c r="N30" s="32"/>
      <c r="O30" s="32"/>
      <c r="P30" s="2">
        <f t="shared" ref="P30" si="40">ROUND(X30+(X30*$T$2),1)</f>
        <v>0</v>
      </c>
      <c r="Q30" s="3" t="s">
        <v>61</v>
      </c>
      <c r="R30" s="3" t="s">
        <v>200</v>
      </c>
      <c r="S30" s="3" t="s">
        <v>130</v>
      </c>
      <c r="T30" s="2">
        <f>ROUND(AB30+(AB30*$T$2),1)</f>
        <v>0</v>
      </c>
      <c r="U30" s="2">
        <f>ROUND(AC30+(AC30*$T$2),1)</f>
        <v>0</v>
      </c>
      <c r="V30" s="2">
        <f>ROUND(AD30+(AD30*$V$2),1)</f>
        <v>0</v>
      </c>
      <c r="X30" s="17">
        <v>0</v>
      </c>
      <c r="AB30" s="17">
        <v>0</v>
      </c>
      <c r="AC30" s="2">
        <v>0</v>
      </c>
      <c r="AD30" s="2">
        <v>0</v>
      </c>
      <c r="AF30" s="41" t="str">
        <f t="shared" si="14"/>
        <v/>
      </c>
      <c r="AG30" s="42" t="str">
        <f t="shared" si="15"/>
        <v/>
      </c>
      <c r="AH30" s="42" t="str">
        <f t="shared" si="16"/>
        <v/>
      </c>
      <c r="AI30" s="42" t="str">
        <f t="shared" si="17"/>
        <v/>
      </c>
      <c r="AJ30" s="41" t="str">
        <f t="shared" si="18"/>
        <v/>
      </c>
      <c r="AK30" s="41" t="str">
        <f t="shared" si="19"/>
        <v/>
      </c>
      <c r="AL30" s="41" t="str">
        <f t="shared" si="20"/>
        <v/>
      </c>
    </row>
    <row r="31" spans="1:38">
      <c r="A31" s="10" t="s">
        <v>81</v>
      </c>
      <c r="B31" s="10" t="s">
        <v>210</v>
      </c>
      <c r="C31" s="10" t="s">
        <v>116</v>
      </c>
      <c r="D31" s="32" t="s">
        <v>2</v>
      </c>
      <c r="E31" s="179">
        <v>0.03</v>
      </c>
      <c r="F31" s="2">
        <f t="shared" si="36"/>
        <v>1.2</v>
      </c>
      <c r="G31" s="19" t="s">
        <v>61</v>
      </c>
      <c r="H31" s="19" t="s">
        <v>200</v>
      </c>
      <c r="I31" s="19" t="s">
        <v>130</v>
      </c>
      <c r="J31" s="2">
        <f t="shared" si="37"/>
        <v>1.2</v>
      </c>
      <c r="K31" s="2">
        <f t="shared" si="38"/>
        <v>1.3</v>
      </c>
      <c r="L31" s="2">
        <f t="shared" si="39"/>
        <v>1</v>
      </c>
      <c r="M31" s="32"/>
      <c r="N31" s="32"/>
      <c r="O31" s="32"/>
      <c r="P31" s="2">
        <f>ROUND(X31+(X31*$T$2),2)</f>
        <v>1.1299999999999999</v>
      </c>
      <c r="Q31" s="3" t="s">
        <v>61</v>
      </c>
      <c r="R31" s="3" t="s">
        <v>200</v>
      </c>
      <c r="S31" s="3" t="s">
        <v>130</v>
      </c>
      <c r="T31" s="2">
        <f>ROUND(AB31+(AB31*$T$2),2)</f>
        <v>1.1299999999999999</v>
      </c>
      <c r="U31" s="2">
        <f>ROUND(AC31+(AC31*$T$2),2)</f>
        <v>1.24</v>
      </c>
      <c r="V31" s="2">
        <f>ROUND(AD31+(AD31*$T$2),2)</f>
        <v>0.93</v>
      </c>
      <c r="X31" s="17">
        <v>1.1000000000000001</v>
      </c>
      <c r="Y31" s="3" t="s">
        <v>71</v>
      </c>
      <c r="Z31" s="3" t="s">
        <v>211</v>
      </c>
      <c r="AA31" s="3" t="s">
        <v>141</v>
      </c>
      <c r="AB31" s="17">
        <v>1.1000000000000001</v>
      </c>
      <c r="AC31" s="2">
        <v>1.2</v>
      </c>
      <c r="AD31" s="2">
        <v>0.9</v>
      </c>
      <c r="AF31" s="41">
        <f t="shared" si="14"/>
        <v>2.7272727272727094E-2</v>
      </c>
      <c r="AG31" s="42" t="str">
        <f t="shared" si="15"/>
        <v/>
      </c>
      <c r="AH31" s="42" t="str">
        <f t="shared" si="16"/>
        <v/>
      </c>
      <c r="AI31" s="42" t="str">
        <f t="shared" si="17"/>
        <v/>
      </c>
      <c r="AJ31" s="41">
        <f t="shared" si="18"/>
        <v>2.7272727272727094E-2</v>
      </c>
      <c r="AK31" s="41">
        <f t="shared" si="19"/>
        <v>3.3333333333333368E-2</v>
      </c>
      <c r="AL31" s="41">
        <f t="shared" si="20"/>
        <v>3.3333333333333361E-2</v>
      </c>
    </row>
    <row r="32" spans="1:38" ht="15" customHeight="1">
      <c r="A32" s="10"/>
      <c r="B32" s="29"/>
      <c r="C32" s="29"/>
      <c r="E32" s="179"/>
      <c r="J32" s="2"/>
      <c r="K32" s="2"/>
      <c r="L32" s="2"/>
      <c r="U32" s="2"/>
      <c r="V32" s="5"/>
      <c r="AC32" s="2"/>
      <c r="AD32" s="5"/>
      <c r="AF32" s="41" t="str">
        <f t="shared" si="14"/>
        <v/>
      </c>
      <c r="AG32" s="42" t="str">
        <f t="shared" si="15"/>
        <v/>
      </c>
      <c r="AH32" s="42" t="str">
        <f t="shared" si="16"/>
        <v/>
      </c>
      <c r="AI32" s="42" t="str">
        <f t="shared" si="17"/>
        <v/>
      </c>
      <c r="AJ32" s="41" t="str">
        <f t="shared" si="18"/>
        <v/>
      </c>
      <c r="AK32" s="41" t="str">
        <f t="shared" si="19"/>
        <v/>
      </c>
      <c r="AL32" s="45" t="str">
        <f t="shared" si="20"/>
        <v/>
      </c>
    </row>
    <row r="33" spans="1:38" ht="15" customHeight="1">
      <c r="A33" s="23" t="s">
        <v>88</v>
      </c>
      <c r="B33" s="23" t="s">
        <v>117</v>
      </c>
      <c r="C33" s="23" t="s">
        <v>118</v>
      </c>
      <c r="E33" s="179"/>
      <c r="J33" s="2"/>
      <c r="K33" s="2"/>
      <c r="L33" s="2"/>
      <c r="U33" s="2"/>
      <c r="V33" s="2"/>
      <c r="AC33" s="2"/>
      <c r="AD33" s="2"/>
      <c r="AF33" s="41" t="str">
        <f t="shared" si="14"/>
        <v/>
      </c>
      <c r="AG33" s="42" t="str">
        <f t="shared" si="15"/>
        <v/>
      </c>
      <c r="AH33" s="42" t="str">
        <f t="shared" si="16"/>
        <v/>
      </c>
      <c r="AI33" s="42" t="str">
        <f t="shared" si="17"/>
        <v/>
      </c>
      <c r="AJ33" s="41" t="str">
        <f t="shared" si="18"/>
        <v/>
      </c>
      <c r="AK33" s="41" t="str">
        <f t="shared" si="19"/>
        <v/>
      </c>
      <c r="AL33" s="41" t="str">
        <f t="shared" si="20"/>
        <v/>
      </c>
    </row>
    <row r="34" spans="1:38" ht="15" customHeight="1">
      <c r="A34" s="10" t="s">
        <v>0</v>
      </c>
      <c r="B34" s="10" t="s">
        <v>28</v>
      </c>
      <c r="C34" s="10" t="s">
        <v>112</v>
      </c>
      <c r="D34" s="12">
        <v>0</v>
      </c>
      <c r="E34" s="179">
        <v>0.03</v>
      </c>
      <c r="F34" s="2">
        <f t="shared" ref="F34:F37" si="41">ROUND((P34+P34*E34),1)</f>
        <v>0</v>
      </c>
      <c r="G34" s="19" t="s">
        <v>61</v>
      </c>
      <c r="H34" s="19" t="s">
        <v>200</v>
      </c>
      <c r="I34" s="19" t="s">
        <v>130</v>
      </c>
      <c r="J34" s="2">
        <f t="shared" ref="J34:J37" si="42">ROUND((T34+T34*E34),1)</f>
        <v>0</v>
      </c>
      <c r="K34" s="2">
        <f t="shared" ref="K34:K37" si="43">ROUND((U34+U34*E34),1)</f>
        <v>0</v>
      </c>
      <c r="L34" s="2">
        <f t="shared" ref="L34:L37" si="44">ROUND((V34+V34*E34),1)</f>
        <v>0</v>
      </c>
      <c r="P34" s="2">
        <f t="shared" ref="P34:P37" si="45">ROUND(X34+(X34*$T$2),1)</f>
        <v>0</v>
      </c>
      <c r="Q34" s="3" t="s">
        <v>61</v>
      </c>
      <c r="R34" s="3" t="s">
        <v>200</v>
      </c>
      <c r="S34" s="3" t="s">
        <v>130</v>
      </c>
      <c r="T34" s="2">
        <f t="shared" ref="T34:U37" si="46">ROUND(AB34+(AB34*$T$2),1)</f>
        <v>0</v>
      </c>
      <c r="U34" s="2">
        <f t="shared" si="46"/>
        <v>0</v>
      </c>
      <c r="V34" s="2">
        <f>ROUND(AD34+(AD34*$V$2),1)</f>
        <v>0</v>
      </c>
      <c r="X34" s="2">
        <v>0</v>
      </c>
      <c r="Y34" s="11"/>
      <c r="Z34" s="11"/>
      <c r="AA34" s="11"/>
      <c r="AB34" s="2">
        <v>0</v>
      </c>
      <c r="AC34" s="2">
        <v>0</v>
      </c>
      <c r="AD34" s="2">
        <v>0</v>
      </c>
      <c r="AF34" s="41" t="str">
        <f t="shared" si="14"/>
        <v/>
      </c>
      <c r="AG34" s="44" t="str">
        <f t="shared" si="15"/>
        <v/>
      </c>
      <c r="AH34" s="44" t="str">
        <f t="shared" si="16"/>
        <v/>
      </c>
      <c r="AI34" s="44" t="str">
        <f t="shared" si="17"/>
        <v/>
      </c>
      <c r="AJ34" s="41" t="str">
        <f t="shared" si="18"/>
        <v/>
      </c>
      <c r="AK34" s="41" t="str">
        <f t="shared" si="19"/>
        <v/>
      </c>
      <c r="AL34" s="41" t="str">
        <f t="shared" si="20"/>
        <v/>
      </c>
    </row>
    <row r="35" spans="1:38">
      <c r="A35" s="10" t="s">
        <v>58</v>
      </c>
      <c r="B35" s="10" t="s">
        <v>194</v>
      </c>
      <c r="C35" s="10" t="s">
        <v>119</v>
      </c>
      <c r="D35" s="12">
        <v>5</v>
      </c>
      <c r="E35" s="179">
        <v>0.03</v>
      </c>
      <c r="F35" s="2">
        <f t="shared" si="41"/>
        <v>5.8</v>
      </c>
      <c r="G35" s="19" t="s">
        <v>61</v>
      </c>
      <c r="H35" s="19" t="s">
        <v>200</v>
      </c>
      <c r="I35" s="19" t="s">
        <v>130</v>
      </c>
      <c r="J35" s="2">
        <f t="shared" si="42"/>
        <v>5.8</v>
      </c>
      <c r="K35" s="2">
        <f t="shared" si="43"/>
        <v>6.7</v>
      </c>
      <c r="L35" s="2">
        <f t="shared" si="44"/>
        <v>4.5999999999999996</v>
      </c>
      <c r="P35" s="2">
        <f t="shared" si="45"/>
        <v>5.6</v>
      </c>
      <c r="Q35" s="3" t="s">
        <v>61</v>
      </c>
      <c r="R35" s="3" t="s">
        <v>200</v>
      </c>
      <c r="S35" s="3" t="s">
        <v>130</v>
      </c>
      <c r="T35" s="2">
        <f t="shared" si="46"/>
        <v>5.6</v>
      </c>
      <c r="U35" s="2">
        <f t="shared" si="46"/>
        <v>6.5</v>
      </c>
      <c r="V35" s="2">
        <f>ROUND(AD35+(AD35*$V$2),1)</f>
        <v>4.5</v>
      </c>
      <c r="X35" s="2">
        <v>5.4</v>
      </c>
      <c r="Y35" s="3" t="s">
        <v>17</v>
      </c>
      <c r="Z35" s="3" t="s">
        <v>218</v>
      </c>
      <c r="AA35" s="3" t="s">
        <v>142</v>
      </c>
      <c r="AB35" s="2">
        <v>5.4</v>
      </c>
      <c r="AC35" s="2">
        <v>6.3</v>
      </c>
      <c r="AD35" s="2">
        <v>4.4000000000000004</v>
      </c>
      <c r="AF35" s="41">
        <f t="shared" si="14"/>
        <v>3.7037037037036903E-2</v>
      </c>
      <c r="AG35" s="42" t="str">
        <f t="shared" si="15"/>
        <v/>
      </c>
      <c r="AH35" s="42" t="str">
        <f t="shared" si="16"/>
        <v/>
      </c>
      <c r="AI35" s="42" t="str">
        <f t="shared" si="17"/>
        <v/>
      </c>
      <c r="AJ35" s="41">
        <f t="shared" si="18"/>
        <v>3.7037037037036903E-2</v>
      </c>
      <c r="AK35" s="41">
        <f t="shared" si="19"/>
        <v>3.1746031746031772E-2</v>
      </c>
      <c r="AL35" s="41">
        <f t="shared" si="20"/>
        <v>2.2727272727272645E-2</v>
      </c>
    </row>
    <row r="36" spans="1:38" s="20" customFormat="1">
      <c r="A36" s="30" t="s">
        <v>238</v>
      </c>
      <c r="B36" s="30" t="s">
        <v>236</v>
      </c>
      <c r="C36" s="30" t="s">
        <v>120</v>
      </c>
      <c r="D36" s="33">
        <v>2</v>
      </c>
      <c r="E36" s="179">
        <v>0.03</v>
      </c>
      <c r="F36" s="2">
        <f t="shared" si="41"/>
        <v>10</v>
      </c>
      <c r="G36" s="19" t="s">
        <v>61</v>
      </c>
      <c r="H36" s="19" t="s">
        <v>200</v>
      </c>
      <c r="I36" s="19" t="s">
        <v>130</v>
      </c>
      <c r="J36" s="2">
        <f t="shared" si="42"/>
        <v>10</v>
      </c>
      <c r="K36" s="2">
        <f t="shared" si="43"/>
        <v>11.4</v>
      </c>
      <c r="L36" s="2">
        <f t="shared" si="44"/>
        <v>8</v>
      </c>
      <c r="M36" s="33"/>
      <c r="N36" s="33"/>
      <c r="O36" s="33"/>
      <c r="P36" s="2">
        <f t="shared" si="45"/>
        <v>9.6999999999999993</v>
      </c>
      <c r="Q36" s="3" t="s">
        <v>61</v>
      </c>
      <c r="R36" s="3" t="s">
        <v>200</v>
      </c>
      <c r="S36" s="3" t="s">
        <v>130</v>
      </c>
      <c r="T36" s="2">
        <f t="shared" si="46"/>
        <v>9.6999999999999993</v>
      </c>
      <c r="U36" s="2">
        <f t="shared" si="46"/>
        <v>11.1</v>
      </c>
      <c r="V36" s="2">
        <f>ROUND(AD36+(AD36*$V$2),1)</f>
        <v>7.8</v>
      </c>
      <c r="X36" s="18">
        <v>9.4</v>
      </c>
      <c r="Y36" s="19" t="s">
        <v>18</v>
      </c>
      <c r="Z36" s="19" t="s">
        <v>217</v>
      </c>
      <c r="AA36" s="19" t="s">
        <v>143</v>
      </c>
      <c r="AB36" s="18">
        <v>9.4</v>
      </c>
      <c r="AC36" s="18">
        <v>10.8</v>
      </c>
      <c r="AD36" s="18">
        <v>7.6</v>
      </c>
      <c r="AF36" s="41">
        <f t="shared" si="14"/>
        <v>3.1914893617021163E-2</v>
      </c>
      <c r="AG36" s="46" t="str">
        <f t="shared" si="15"/>
        <v/>
      </c>
      <c r="AH36" s="46" t="str">
        <f t="shared" si="16"/>
        <v/>
      </c>
      <c r="AI36" s="46" t="str">
        <f t="shared" si="17"/>
        <v/>
      </c>
      <c r="AJ36" s="41">
        <f t="shared" si="18"/>
        <v>3.1914893617021163E-2</v>
      </c>
      <c r="AK36" s="41">
        <f t="shared" si="19"/>
        <v>2.7777777777777676E-2</v>
      </c>
      <c r="AL36" s="41">
        <f t="shared" si="20"/>
        <v>2.6315789473684237E-2</v>
      </c>
    </row>
    <row r="37" spans="1:38" s="20" customFormat="1">
      <c r="A37" s="30" t="s">
        <v>239</v>
      </c>
      <c r="B37" s="30" t="s">
        <v>237</v>
      </c>
      <c r="C37" s="30" t="s">
        <v>121</v>
      </c>
      <c r="D37" s="33">
        <v>8</v>
      </c>
      <c r="E37" s="179">
        <v>0.03</v>
      </c>
      <c r="F37" s="2">
        <f t="shared" si="41"/>
        <v>8.1999999999999993</v>
      </c>
      <c r="G37" s="19" t="s">
        <v>61</v>
      </c>
      <c r="H37" s="19" t="s">
        <v>200</v>
      </c>
      <c r="I37" s="19" t="s">
        <v>130</v>
      </c>
      <c r="J37" s="2">
        <f t="shared" si="42"/>
        <v>8.1999999999999993</v>
      </c>
      <c r="K37" s="2">
        <f t="shared" si="43"/>
        <v>9.6</v>
      </c>
      <c r="L37" s="2">
        <f t="shared" si="44"/>
        <v>6.7</v>
      </c>
      <c r="M37" s="33"/>
      <c r="N37" s="33"/>
      <c r="O37" s="33"/>
      <c r="P37" s="2">
        <f t="shared" si="45"/>
        <v>8</v>
      </c>
      <c r="Q37" s="3" t="s">
        <v>61</v>
      </c>
      <c r="R37" s="3" t="s">
        <v>200</v>
      </c>
      <c r="S37" s="3" t="s">
        <v>130</v>
      </c>
      <c r="T37" s="2">
        <f t="shared" si="46"/>
        <v>8</v>
      </c>
      <c r="U37" s="2">
        <f t="shared" si="46"/>
        <v>9.3000000000000007</v>
      </c>
      <c r="V37" s="2">
        <f>ROUND(AD37+(AD37*$V$2),1)</f>
        <v>6.5</v>
      </c>
      <c r="X37" s="18">
        <v>7.8</v>
      </c>
      <c r="Y37" s="19" t="s">
        <v>22</v>
      </c>
      <c r="Z37" s="19" t="s">
        <v>219</v>
      </c>
      <c r="AA37" s="19" t="s">
        <v>144</v>
      </c>
      <c r="AB37" s="18">
        <v>7.8</v>
      </c>
      <c r="AC37" s="18">
        <v>9</v>
      </c>
      <c r="AD37" s="18">
        <v>6.3</v>
      </c>
      <c r="AF37" s="41">
        <f t="shared" si="14"/>
        <v>2.5641025641025664E-2</v>
      </c>
      <c r="AG37" s="46" t="str">
        <f t="shared" si="15"/>
        <v/>
      </c>
      <c r="AH37" s="46" t="str">
        <f t="shared" si="16"/>
        <v/>
      </c>
      <c r="AI37" s="46" t="str">
        <f t="shared" si="17"/>
        <v/>
      </c>
      <c r="AJ37" s="41">
        <f t="shared" si="18"/>
        <v>2.5641025641025664E-2</v>
      </c>
      <c r="AK37" s="41">
        <f t="shared" si="19"/>
        <v>3.3333333333333409E-2</v>
      </c>
      <c r="AL37" s="41">
        <f t="shared" si="20"/>
        <v>3.1746031746031772E-2</v>
      </c>
    </row>
    <row r="38" spans="1:38" ht="15" customHeight="1">
      <c r="A38" s="10"/>
      <c r="B38" s="10"/>
      <c r="C38" s="10"/>
      <c r="E38" s="179"/>
      <c r="J38" s="2"/>
      <c r="K38" s="2"/>
      <c r="L38" s="2"/>
      <c r="U38" s="2"/>
      <c r="V38" s="2"/>
      <c r="AC38" s="2"/>
      <c r="AD38" s="2"/>
      <c r="AF38" s="41" t="str">
        <f t="shared" si="14"/>
        <v/>
      </c>
      <c r="AG38" s="42" t="str">
        <f t="shared" si="15"/>
        <v/>
      </c>
      <c r="AH38" s="42" t="str">
        <f t="shared" si="16"/>
        <v/>
      </c>
      <c r="AI38" s="42" t="str">
        <f t="shared" si="17"/>
        <v/>
      </c>
      <c r="AJ38" s="41" t="str">
        <f t="shared" si="18"/>
        <v/>
      </c>
      <c r="AK38" s="41" t="str">
        <f t="shared" si="19"/>
        <v/>
      </c>
      <c r="AL38" s="41" t="str">
        <f t="shared" si="20"/>
        <v/>
      </c>
    </row>
    <row r="39" spans="1:38" ht="15" customHeight="1">
      <c r="A39" s="23" t="s">
        <v>89</v>
      </c>
      <c r="B39" s="23" t="s">
        <v>225</v>
      </c>
      <c r="C39" s="23" t="s">
        <v>93</v>
      </c>
      <c r="E39" s="179"/>
      <c r="J39" s="2"/>
      <c r="K39" s="2"/>
      <c r="L39" s="2"/>
      <c r="U39" s="2"/>
      <c r="V39" s="2"/>
      <c r="AC39" s="2"/>
      <c r="AD39" s="2"/>
      <c r="AF39" s="41" t="str">
        <f t="shared" si="14"/>
        <v/>
      </c>
      <c r="AG39" s="42" t="str">
        <f t="shared" si="15"/>
        <v/>
      </c>
      <c r="AH39" s="42" t="str">
        <f t="shared" si="16"/>
        <v/>
      </c>
      <c r="AI39" s="42" t="str">
        <f t="shared" si="17"/>
        <v/>
      </c>
      <c r="AJ39" s="41" t="str">
        <f t="shared" si="18"/>
        <v/>
      </c>
      <c r="AK39" s="41" t="str">
        <f t="shared" si="19"/>
        <v/>
      </c>
      <c r="AL39" s="41" t="str">
        <f t="shared" si="20"/>
        <v/>
      </c>
    </row>
    <row r="40" spans="1:38" ht="15" customHeight="1">
      <c r="A40" s="10" t="s">
        <v>0</v>
      </c>
      <c r="B40" s="10" t="s">
        <v>29</v>
      </c>
      <c r="C40" s="10" t="s">
        <v>112</v>
      </c>
      <c r="D40" s="12">
        <v>0</v>
      </c>
      <c r="E40" s="179">
        <v>0.03</v>
      </c>
      <c r="F40" s="2">
        <f t="shared" ref="F40:F44" si="47">ROUND((P40+P40*E40),1)</f>
        <v>0</v>
      </c>
      <c r="G40" s="19" t="s">
        <v>61</v>
      </c>
      <c r="H40" s="19" t="s">
        <v>200</v>
      </c>
      <c r="I40" s="19" t="s">
        <v>130</v>
      </c>
      <c r="J40" s="2">
        <f t="shared" ref="J40:J44" si="48">ROUND((T40+T40*E40),1)</f>
        <v>0</v>
      </c>
      <c r="K40" s="2">
        <f t="shared" ref="K40:K44" si="49">ROUND((U40+U40*E40),1)</f>
        <v>0</v>
      </c>
      <c r="L40" s="2">
        <f t="shared" ref="L40:L44" si="50">ROUND((V40+V40*E40),1)</f>
        <v>0</v>
      </c>
      <c r="P40" s="2">
        <f>ROUND(X40+(X40*$T$2),1)</f>
        <v>0</v>
      </c>
      <c r="Q40" s="3" t="s">
        <v>61</v>
      </c>
      <c r="R40" s="3" t="s">
        <v>200</v>
      </c>
      <c r="S40" s="3" t="s">
        <v>130</v>
      </c>
      <c r="T40" s="2">
        <f t="shared" ref="T40:U44" si="51">ROUND(AB40+(AB40*$T$2),1)</f>
        <v>0</v>
      </c>
      <c r="U40" s="2">
        <f t="shared" si="51"/>
        <v>0</v>
      </c>
      <c r="V40" s="2">
        <f>ROUND(AD40+(AD40*$V$2),1)</f>
        <v>0</v>
      </c>
      <c r="X40" s="2">
        <v>0</v>
      </c>
      <c r="Y40" s="11"/>
      <c r="Z40" s="11"/>
      <c r="AA40" s="11"/>
      <c r="AB40" s="2">
        <v>0</v>
      </c>
      <c r="AC40" s="2">
        <v>0</v>
      </c>
      <c r="AD40" s="2">
        <v>0</v>
      </c>
      <c r="AF40" s="41" t="str">
        <f t="shared" si="14"/>
        <v/>
      </c>
      <c r="AG40" s="44" t="str">
        <f t="shared" si="15"/>
        <v/>
      </c>
      <c r="AH40" s="44" t="str">
        <f t="shared" si="16"/>
        <v/>
      </c>
      <c r="AI40" s="44" t="str">
        <f t="shared" si="17"/>
        <v/>
      </c>
      <c r="AJ40" s="41" t="str">
        <f t="shared" si="18"/>
        <v/>
      </c>
      <c r="AK40" s="41" t="str">
        <f t="shared" si="19"/>
        <v/>
      </c>
      <c r="AL40" s="41" t="str">
        <f t="shared" si="20"/>
        <v/>
      </c>
    </row>
    <row r="41" spans="1:38" ht="25.5">
      <c r="A41" s="10" t="s">
        <v>60</v>
      </c>
      <c r="B41" s="10" t="s">
        <v>195</v>
      </c>
      <c r="C41" s="10" t="s">
        <v>122</v>
      </c>
      <c r="D41" s="12" t="s">
        <v>20</v>
      </c>
      <c r="E41" s="179">
        <v>0.03</v>
      </c>
      <c r="F41" s="2">
        <f t="shared" si="47"/>
        <v>6.7</v>
      </c>
      <c r="G41" s="19" t="s">
        <v>61</v>
      </c>
      <c r="H41" s="19" t="s">
        <v>200</v>
      </c>
      <c r="I41" s="19" t="s">
        <v>130</v>
      </c>
      <c r="J41" s="2">
        <f t="shared" si="48"/>
        <v>6.7</v>
      </c>
      <c r="K41" s="2">
        <f t="shared" si="49"/>
        <v>7.6</v>
      </c>
      <c r="L41" s="2">
        <f t="shared" si="50"/>
        <v>5.5</v>
      </c>
      <c r="P41" s="2">
        <f t="shared" ref="P41:P44" si="52">ROUND(X41+(X41*$T$2),1)</f>
        <v>6.5</v>
      </c>
      <c r="Q41" s="3" t="s">
        <v>61</v>
      </c>
      <c r="R41" s="3" t="s">
        <v>200</v>
      </c>
      <c r="S41" s="3" t="s">
        <v>130</v>
      </c>
      <c r="T41" s="2">
        <f t="shared" si="51"/>
        <v>6.5</v>
      </c>
      <c r="U41" s="2">
        <f t="shared" si="51"/>
        <v>7.4</v>
      </c>
      <c r="V41" s="2">
        <f>ROUND(AD41+(AD41*$V$2),1)</f>
        <v>5.3</v>
      </c>
      <c r="X41" s="2">
        <v>6.3</v>
      </c>
      <c r="Y41" s="11" t="s">
        <v>72</v>
      </c>
      <c r="Z41" s="11" t="s">
        <v>220</v>
      </c>
      <c r="AA41" s="11" t="s">
        <v>145</v>
      </c>
      <c r="AB41" s="2">
        <v>6.3</v>
      </c>
      <c r="AC41" s="2">
        <v>7.2</v>
      </c>
      <c r="AD41" s="2">
        <v>5.0999999999999996</v>
      </c>
      <c r="AF41" s="41">
        <f t="shared" si="14"/>
        <v>3.1746031746031772E-2</v>
      </c>
      <c r="AG41" s="44" t="str">
        <f t="shared" si="15"/>
        <v/>
      </c>
      <c r="AH41" s="44" t="str">
        <f t="shared" si="16"/>
        <v/>
      </c>
      <c r="AI41" s="44" t="str">
        <f t="shared" si="17"/>
        <v/>
      </c>
      <c r="AJ41" s="41">
        <f t="shared" si="18"/>
        <v>3.1746031746031772E-2</v>
      </c>
      <c r="AK41" s="41">
        <f t="shared" si="19"/>
        <v>2.7777777777777801E-2</v>
      </c>
      <c r="AL41" s="41">
        <f t="shared" si="20"/>
        <v>3.9215686274509838E-2</v>
      </c>
    </row>
    <row r="42" spans="1:38" ht="25.5">
      <c r="A42" s="10" t="s">
        <v>77</v>
      </c>
      <c r="B42" s="10" t="s">
        <v>196</v>
      </c>
      <c r="C42" s="10" t="s">
        <v>123</v>
      </c>
      <c r="D42" s="12" t="s">
        <v>21</v>
      </c>
      <c r="E42" s="179">
        <v>0.03</v>
      </c>
      <c r="F42" s="2">
        <f t="shared" si="47"/>
        <v>6.7</v>
      </c>
      <c r="G42" s="19" t="s">
        <v>61</v>
      </c>
      <c r="H42" s="19" t="s">
        <v>200</v>
      </c>
      <c r="I42" s="19" t="s">
        <v>130</v>
      </c>
      <c r="J42" s="2">
        <f t="shared" si="48"/>
        <v>6.7</v>
      </c>
      <c r="K42" s="2">
        <f t="shared" si="49"/>
        <v>7.6</v>
      </c>
      <c r="L42" s="2">
        <f t="shared" si="50"/>
        <v>5.5</v>
      </c>
      <c r="P42" s="2">
        <f t="shared" si="52"/>
        <v>6.5</v>
      </c>
      <c r="Q42" s="3" t="s">
        <v>61</v>
      </c>
      <c r="R42" s="3" t="s">
        <v>200</v>
      </c>
      <c r="S42" s="3" t="s">
        <v>130</v>
      </c>
      <c r="T42" s="2">
        <f t="shared" si="51"/>
        <v>6.5</v>
      </c>
      <c r="U42" s="2">
        <f t="shared" si="51"/>
        <v>7.4</v>
      </c>
      <c r="V42" s="2">
        <f>ROUND(AD42+(AD42*$V$2),1)</f>
        <v>5.3</v>
      </c>
      <c r="X42" s="2">
        <v>6.3</v>
      </c>
      <c r="Y42" s="11" t="s">
        <v>73</v>
      </c>
      <c r="Z42" s="11" t="s">
        <v>221</v>
      </c>
      <c r="AA42" s="11" t="s">
        <v>146</v>
      </c>
      <c r="AB42" s="2">
        <v>6.3</v>
      </c>
      <c r="AC42" s="2">
        <v>7.2</v>
      </c>
      <c r="AD42" s="2">
        <v>5.0999999999999996</v>
      </c>
      <c r="AF42" s="41">
        <f t="shared" si="14"/>
        <v>3.1746031746031772E-2</v>
      </c>
      <c r="AG42" s="44" t="str">
        <f t="shared" si="15"/>
        <v/>
      </c>
      <c r="AH42" s="44" t="str">
        <f t="shared" si="16"/>
        <v/>
      </c>
      <c r="AI42" s="44" t="str">
        <f t="shared" si="17"/>
        <v/>
      </c>
      <c r="AJ42" s="41">
        <f t="shared" si="18"/>
        <v>3.1746031746031772E-2</v>
      </c>
      <c r="AK42" s="41">
        <f t="shared" si="19"/>
        <v>2.7777777777777801E-2</v>
      </c>
      <c r="AL42" s="41">
        <f t="shared" si="20"/>
        <v>3.9215686274509838E-2</v>
      </c>
    </row>
    <row r="43" spans="1:38" ht="15" customHeight="1">
      <c r="A43" s="10" t="s">
        <v>59</v>
      </c>
      <c r="B43" s="10" t="s">
        <v>197</v>
      </c>
      <c r="C43" s="10" t="s">
        <v>124</v>
      </c>
      <c r="D43" s="12" t="s">
        <v>56</v>
      </c>
      <c r="E43" s="179">
        <v>0.03</v>
      </c>
      <c r="F43" s="2">
        <f t="shared" si="47"/>
        <v>12.3</v>
      </c>
      <c r="G43" s="19" t="s">
        <v>61</v>
      </c>
      <c r="H43" s="19" t="s">
        <v>200</v>
      </c>
      <c r="I43" s="19" t="s">
        <v>130</v>
      </c>
      <c r="J43" s="2">
        <f t="shared" si="48"/>
        <v>12.3</v>
      </c>
      <c r="K43" s="2">
        <f t="shared" si="49"/>
        <v>14.1</v>
      </c>
      <c r="L43" s="2">
        <f t="shared" si="50"/>
        <v>9.9</v>
      </c>
      <c r="P43" s="2">
        <f t="shared" si="52"/>
        <v>11.9</v>
      </c>
      <c r="Q43" s="3" t="s">
        <v>61</v>
      </c>
      <c r="R43" s="3" t="s">
        <v>200</v>
      </c>
      <c r="S43" s="3" t="s">
        <v>130</v>
      </c>
      <c r="T43" s="2">
        <f t="shared" si="51"/>
        <v>11.9</v>
      </c>
      <c r="U43" s="2">
        <f t="shared" si="51"/>
        <v>13.7</v>
      </c>
      <c r="V43" s="2">
        <f>ROUND(AD43+(AD43*$V$2),1)</f>
        <v>9.6</v>
      </c>
      <c r="X43" s="2">
        <v>11.5</v>
      </c>
      <c r="Y43" s="11" t="s">
        <v>74</v>
      </c>
      <c r="Z43" s="11" t="s">
        <v>222</v>
      </c>
      <c r="AA43" s="11" t="s">
        <v>147</v>
      </c>
      <c r="AB43" s="2">
        <v>11.5</v>
      </c>
      <c r="AC43" s="2">
        <v>13.3</v>
      </c>
      <c r="AD43" s="2">
        <v>9.3000000000000007</v>
      </c>
      <c r="AF43" s="41">
        <f t="shared" si="14"/>
        <v>3.4782608695652202E-2</v>
      </c>
      <c r="AG43" s="44" t="str">
        <f t="shared" si="15"/>
        <v/>
      </c>
      <c r="AH43" s="44" t="str">
        <f t="shared" si="16"/>
        <v/>
      </c>
      <c r="AI43" s="44" t="str">
        <f t="shared" si="17"/>
        <v/>
      </c>
      <c r="AJ43" s="41">
        <f t="shared" si="18"/>
        <v>3.4782608695652202E-2</v>
      </c>
      <c r="AK43" s="41">
        <f t="shared" si="19"/>
        <v>3.0075187969924703E-2</v>
      </c>
      <c r="AL43" s="41">
        <f t="shared" si="20"/>
        <v>3.2258064516128913E-2</v>
      </c>
    </row>
    <row r="44" spans="1:38" ht="15" customHeight="1">
      <c r="A44" s="10" t="s">
        <v>78</v>
      </c>
      <c r="B44" s="10" t="s">
        <v>198</v>
      </c>
      <c r="C44" s="10" t="s">
        <v>125</v>
      </c>
      <c r="D44" s="12" t="s">
        <v>57</v>
      </c>
      <c r="E44" s="179">
        <v>0.03</v>
      </c>
      <c r="F44" s="2">
        <f t="shared" si="47"/>
        <v>12.3</v>
      </c>
      <c r="G44" s="19" t="s">
        <v>61</v>
      </c>
      <c r="H44" s="19" t="s">
        <v>200</v>
      </c>
      <c r="I44" s="19" t="s">
        <v>130</v>
      </c>
      <c r="J44" s="2">
        <f t="shared" si="48"/>
        <v>12.3</v>
      </c>
      <c r="K44" s="2">
        <f t="shared" si="49"/>
        <v>14.1</v>
      </c>
      <c r="L44" s="2">
        <f t="shared" si="50"/>
        <v>9.9</v>
      </c>
      <c r="P44" s="2">
        <f t="shared" si="52"/>
        <v>11.9</v>
      </c>
      <c r="Q44" s="3" t="s">
        <v>61</v>
      </c>
      <c r="R44" s="3" t="s">
        <v>200</v>
      </c>
      <c r="S44" s="3" t="s">
        <v>130</v>
      </c>
      <c r="T44" s="2">
        <f t="shared" si="51"/>
        <v>11.9</v>
      </c>
      <c r="U44" s="2">
        <f t="shared" si="51"/>
        <v>13.7</v>
      </c>
      <c r="V44" s="2">
        <f>ROUND(AD44+(AD44*$V$2),1)</f>
        <v>9.6</v>
      </c>
      <c r="X44" s="2">
        <v>11.5</v>
      </c>
      <c r="Y44" s="11" t="s">
        <v>75</v>
      </c>
      <c r="Z44" s="11" t="s">
        <v>223</v>
      </c>
      <c r="AA44" s="11" t="s">
        <v>148</v>
      </c>
      <c r="AB44" s="2">
        <v>11.5</v>
      </c>
      <c r="AC44" s="2">
        <v>13.3</v>
      </c>
      <c r="AD44" s="2">
        <v>9.3000000000000007</v>
      </c>
      <c r="AF44" s="41">
        <f t="shared" si="14"/>
        <v>3.4782608695652202E-2</v>
      </c>
      <c r="AG44" s="44" t="str">
        <f t="shared" si="15"/>
        <v/>
      </c>
      <c r="AH44" s="44" t="str">
        <f t="shared" si="16"/>
        <v/>
      </c>
      <c r="AI44" s="44" t="str">
        <f t="shared" si="17"/>
        <v/>
      </c>
      <c r="AJ44" s="41">
        <f t="shared" si="18"/>
        <v>3.4782608695652202E-2</v>
      </c>
      <c r="AK44" s="41">
        <f t="shared" si="19"/>
        <v>3.0075187969924703E-2</v>
      </c>
      <c r="AL44" s="41">
        <f t="shared" si="20"/>
        <v>3.2258064516128913E-2</v>
      </c>
    </row>
    <row r="45" spans="1:38" ht="15" customHeight="1">
      <c r="A45" s="10"/>
      <c r="B45" s="10"/>
      <c r="C45" s="10"/>
      <c r="E45" s="179"/>
      <c r="J45" s="2"/>
      <c r="K45" s="2"/>
      <c r="L45" s="2"/>
      <c r="U45" s="2"/>
      <c r="V45" s="2"/>
      <c r="AC45" s="2"/>
      <c r="AD45" s="2"/>
      <c r="AF45" s="41" t="str">
        <f t="shared" si="14"/>
        <v/>
      </c>
      <c r="AG45" s="42" t="str">
        <f t="shared" si="15"/>
        <v/>
      </c>
      <c r="AH45" s="42" t="str">
        <f t="shared" si="16"/>
        <v/>
      </c>
      <c r="AI45" s="42" t="str">
        <f t="shared" si="17"/>
        <v/>
      </c>
      <c r="AJ45" s="41" t="str">
        <f t="shared" si="18"/>
        <v/>
      </c>
      <c r="AK45" s="41" t="str">
        <f t="shared" si="19"/>
        <v/>
      </c>
      <c r="AL45" s="41" t="str">
        <f t="shared" si="20"/>
        <v/>
      </c>
    </row>
    <row r="46" spans="1:38" ht="15" customHeight="1">
      <c r="A46" s="23" t="s">
        <v>90</v>
      </c>
      <c r="B46" s="23" t="s">
        <v>126</v>
      </c>
      <c r="C46" s="23" t="s">
        <v>127</v>
      </c>
      <c r="E46" s="179"/>
      <c r="J46" s="2"/>
      <c r="K46" s="2"/>
      <c r="L46" s="2"/>
      <c r="U46" s="2"/>
      <c r="V46" s="2"/>
      <c r="AC46" s="2"/>
      <c r="AD46" s="2"/>
      <c r="AF46" s="41" t="str">
        <f t="shared" si="14"/>
        <v/>
      </c>
      <c r="AG46" s="42" t="str">
        <f t="shared" si="15"/>
        <v/>
      </c>
      <c r="AH46" s="42" t="str">
        <f t="shared" si="16"/>
        <v/>
      </c>
      <c r="AI46" s="42" t="str">
        <f t="shared" si="17"/>
        <v/>
      </c>
      <c r="AJ46" s="41" t="str">
        <f t="shared" si="18"/>
        <v/>
      </c>
      <c r="AK46" s="41" t="str">
        <f t="shared" si="19"/>
        <v/>
      </c>
      <c r="AL46" s="41" t="str">
        <f t="shared" si="20"/>
        <v/>
      </c>
    </row>
    <row r="47" spans="1:38" ht="15" customHeight="1">
      <c r="A47" s="10" t="s">
        <v>0</v>
      </c>
      <c r="B47" s="10" t="s">
        <v>199</v>
      </c>
      <c r="C47" s="10" t="s">
        <v>112</v>
      </c>
      <c r="D47" s="12">
        <v>0</v>
      </c>
      <c r="E47" s="179">
        <v>0.03</v>
      </c>
      <c r="F47" s="2">
        <f t="shared" ref="F47" si="53">ROUND((P47+P47*E47),1)</f>
        <v>0</v>
      </c>
      <c r="G47" s="19" t="s">
        <v>61</v>
      </c>
      <c r="H47" s="19" t="s">
        <v>200</v>
      </c>
      <c r="I47" s="19" t="s">
        <v>130</v>
      </c>
      <c r="J47" s="2">
        <f t="shared" ref="J47" si="54">ROUND((T47+T47*E47),1)</f>
        <v>0</v>
      </c>
      <c r="K47" s="2">
        <f t="shared" ref="K47" si="55">ROUND((U47+U47*E47),1)</f>
        <v>0</v>
      </c>
      <c r="L47" s="2">
        <f t="shared" ref="L47" si="56">ROUND((V47+V47*E47),1)</f>
        <v>0</v>
      </c>
      <c r="P47" s="2">
        <f>ROUND(X47+(X47*$T$2),1)</f>
        <v>0</v>
      </c>
      <c r="Q47" s="3" t="s">
        <v>61</v>
      </c>
      <c r="R47" s="3" t="s">
        <v>200</v>
      </c>
      <c r="S47" s="3" t="s">
        <v>130</v>
      </c>
      <c r="T47" s="2">
        <f>ROUND(AB47+(AB47*$T$2),1)</f>
        <v>0</v>
      </c>
      <c r="U47" s="2">
        <f>ROUND(AC47+(AC47*$T$2),1)</f>
        <v>0</v>
      </c>
      <c r="V47" s="2">
        <f>ROUND(AD47+(AD47*$V$2),1)</f>
        <v>0</v>
      </c>
      <c r="X47" s="2">
        <v>0</v>
      </c>
      <c r="AB47" s="2">
        <v>0</v>
      </c>
      <c r="AC47" s="2">
        <v>0</v>
      </c>
      <c r="AD47" s="2">
        <v>0</v>
      </c>
      <c r="AF47" s="41" t="str">
        <f t="shared" si="14"/>
        <v/>
      </c>
      <c r="AG47" s="42" t="str">
        <f t="shared" si="15"/>
        <v/>
      </c>
      <c r="AH47" s="42" t="str">
        <f t="shared" si="16"/>
        <v/>
      </c>
      <c r="AI47" s="42" t="str">
        <f t="shared" si="17"/>
        <v/>
      </c>
      <c r="AJ47" s="41" t="str">
        <f t="shared" si="18"/>
        <v/>
      </c>
      <c r="AK47" s="41" t="str">
        <f t="shared" si="19"/>
        <v/>
      </c>
      <c r="AL47" s="41" t="str">
        <f t="shared" si="20"/>
        <v/>
      </c>
    </row>
    <row r="48" spans="1:38" ht="15" customHeight="1">
      <c r="A48" s="10"/>
      <c r="B48" s="10"/>
      <c r="C48" s="10"/>
      <c r="E48" s="179"/>
      <c r="J48" s="2"/>
      <c r="K48" s="2"/>
      <c r="L48" s="2"/>
      <c r="U48" s="2"/>
      <c r="V48" s="2"/>
      <c r="AC48" s="2"/>
      <c r="AD48" s="2"/>
      <c r="AF48" s="41" t="str">
        <f t="shared" si="14"/>
        <v/>
      </c>
      <c r="AG48" s="42" t="str">
        <f t="shared" si="15"/>
        <v/>
      </c>
      <c r="AH48" s="42" t="str">
        <f t="shared" si="16"/>
        <v/>
      </c>
      <c r="AI48" s="42" t="str">
        <f t="shared" si="17"/>
        <v/>
      </c>
      <c r="AJ48" s="41" t="str">
        <f t="shared" si="18"/>
        <v/>
      </c>
      <c r="AK48" s="41" t="str">
        <f t="shared" si="19"/>
        <v/>
      </c>
      <c r="AL48" s="41" t="str">
        <f t="shared" si="20"/>
        <v/>
      </c>
    </row>
    <row r="49" spans="1:38" ht="15" customHeight="1">
      <c r="A49" s="23" t="s">
        <v>91</v>
      </c>
      <c r="B49" s="23" t="s">
        <v>92</v>
      </c>
      <c r="C49" s="23" t="s">
        <v>128</v>
      </c>
      <c r="E49" s="179"/>
      <c r="J49" s="2"/>
      <c r="K49" s="2"/>
      <c r="L49" s="2"/>
      <c r="U49" s="2"/>
      <c r="V49" s="2"/>
      <c r="AC49" s="2"/>
      <c r="AD49" s="2"/>
      <c r="AF49" s="41" t="str">
        <f t="shared" si="14"/>
        <v/>
      </c>
      <c r="AG49" s="42" t="str">
        <f t="shared" si="15"/>
        <v/>
      </c>
      <c r="AH49" s="42" t="str">
        <f t="shared" si="16"/>
        <v/>
      </c>
      <c r="AI49" s="42" t="str">
        <f t="shared" si="17"/>
        <v/>
      </c>
      <c r="AJ49" s="41" t="str">
        <f t="shared" si="18"/>
        <v/>
      </c>
      <c r="AK49" s="41" t="str">
        <f t="shared" si="19"/>
        <v/>
      </c>
      <c r="AL49" s="41" t="str">
        <f t="shared" si="20"/>
        <v/>
      </c>
    </row>
    <row r="50" spans="1:38" ht="15" customHeight="1">
      <c r="A50" s="10" t="s">
        <v>0</v>
      </c>
      <c r="B50" s="10" t="s">
        <v>30</v>
      </c>
      <c r="C50" s="10" t="s">
        <v>42</v>
      </c>
      <c r="D50" s="12">
        <v>0</v>
      </c>
      <c r="E50" s="179">
        <v>0.08</v>
      </c>
      <c r="F50" s="2">
        <f>ROUND((P50+P50*E50),2)</f>
        <v>0</v>
      </c>
      <c r="G50" s="19" t="s">
        <v>61</v>
      </c>
      <c r="H50" s="19" t="s">
        <v>200</v>
      </c>
      <c r="I50" s="19" t="s">
        <v>130</v>
      </c>
      <c r="J50" s="2">
        <f>ROUND((T50+T50*E50),2)</f>
        <v>0</v>
      </c>
      <c r="K50" s="2">
        <f>ROUND((U50+U50*E50),2)</f>
        <v>0</v>
      </c>
      <c r="L50" s="2">
        <f>ROUND((V50+V50*E50),2)</f>
        <v>0</v>
      </c>
      <c r="P50" s="2">
        <f t="shared" ref="P50" si="57">ROUND(X50+(X50*$T$2),1)</f>
        <v>0</v>
      </c>
      <c r="Q50" s="3" t="s">
        <v>61</v>
      </c>
      <c r="R50" s="3" t="s">
        <v>200</v>
      </c>
      <c r="S50" s="3" t="s">
        <v>130</v>
      </c>
      <c r="T50" s="2">
        <f t="shared" ref="T50:U50" si="58">ROUND(AB50+(AB50*$T$2),1)</f>
        <v>0</v>
      </c>
      <c r="U50" s="2">
        <f t="shared" si="58"/>
        <v>0</v>
      </c>
      <c r="V50" s="2">
        <f t="shared" ref="V50" si="59">ROUND(AD50+(AD50*$V$2),1)</f>
        <v>0</v>
      </c>
      <c r="X50" s="2">
        <v>0</v>
      </c>
      <c r="Y50" s="11" t="s">
        <v>6</v>
      </c>
      <c r="Z50" s="11"/>
      <c r="AA50" s="11"/>
      <c r="AB50" s="2">
        <v>0</v>
      </c>
      <c r="AC50" s="2">
        <v>0</v>
      </c>
      <c r="AD50" s="2">
        <v>0</v>
      </c>
      <c r="AF50" s="41" t="str">
        <f t="shared" si="14"/>
        <v/>
      </c>
      <c r="AG50" s="44" t="str">
        <f t="shared" si="15"/>
        <v/>
      </c>
      <c r="AH50" s="44" t="str">
        <f t="shared" si="16"/>
        <v/>
      </c>
      <c r="AI50" s="44" t="str">
        <f t="shared" si="17"/>
        <v/>
      </c>
      <c r="AJ50" s="41" t="str">
        <f t="shared" si="18"/>
        <v/>
      </c>
      <c r="AK50" s="41" t="str">
        <f t="shared" si="19"/>
        <v/>
      </c>
      <c r="AL50" s="41" t="str">
        <f t="shared" si="20"/>
        <v/>
      </c>
    </row>
    <row r="51" spans="1:38" ht="15" customHeight="1">
      <c r="A51" s="10" t="s">
        <v>7</v>
      </c>
      <c r="B51" s="10" t="s">
        <v>31</v>
      </c>
      <c r="C51" s="10" t="s">
        <v>43</v>
      </c>
      <c r="D51" s="12">
        <v>1</v>
      </c>
      <c r="E51" s="179">
        <v>0.08</v>
      </c>
      <c r="F51" s="2">
        <f t="shared" ref="F51:F55" si="60">ROUND((P51+P51*E51),2)</f>
        <v>1.54</v>
      </c>
      <c r="G51" s="19" t="s">
        <v>61</v>
      </c>
      <c r="H51" s="19" t="s">
        <v>200</v>
      </c>
      <c r="I51" s="19" t="s">
        <v>130</v>
      </c>
      <c r="J51" s="2">
        <f t="shared" ref="J51:J55" si="61">ROUND((T51+T51*E51),2)</f>
        <v>1.54</v>
      </c>
      <c r="K51" s="2">
        <f t="shared" ref="K51:K55" si="62">ROUND((U51+U51*E51),2)</f>
        <v>1.75</v>
      </c>
      <c r="L51" s="2">
        <f t="shared" ref="L51:L55" si="63">ROUND((V51+V51*E51),2)</f>
        <v>1.54</v>
      </c>
      <c r="P51" s="141">
        <v>1.43</v>
      </c>
      <c r="Q51" s="3" t="s">
        <v>61</v>
      </c>
      <c r="R51" s="3" t="s">
        <v>200</v>
      </c>
      <c r="S51" s="3" t="s">
        <v>130</v>
      </c>
      <c r="T51" s="59">
        <v>1.43</v>
      </c>
      <c r="U51" s="142">
        <v>1.62</v>
      </c>
      <c r="V51" s="59">
        <v>1.43</v>
      </c>
      <c r="X51" s="2">
        <v>1.4</v>
      </c>
      <c r="Y51" s="3" t="s">
        <v>8</v>
      </c>
      <c r="Z51" s="3" t="s">
        <v>215</v>
      </c>
      <c r="AA51" s="3" t="s">
        <v>149</v>
      </c>
      <c r="AB51" s="2">
        <v>1.4</v>
      </c>
      <c r="AC51" s="2">
        <v>1.6</v>
      </c>
      <c r="AD51" s="2">
        <v>1.1000000000000001</v>
      </c>
      <c r="AF51" s="41">
        <f t="shared" si="14"/>
        <v>2.142857142857145E-2</v>
      </c>
      <c r="AG51" s="42" t="str">
        <f t="shared" si="15"/>
        <v/>
      </c>
      <c r="AH51" s="42" t="str">
        <f t="shared" si="16"/>
        <v/>
      </c>
      <c r="AI51" s="42" t="str">
        <f t="shared" si="17"/>
        <v/>
      </c>
      <c r="AJ51" s="41">
        <f t="shared" si="18"/>
        <v>2.142857142857145E-2</v>
      </c>
      <c r="AK51" s="41">
        <f t="shared" si="19"/>
        <v>1.2500000000000011E-2</v>
      </c>
      <c r="AL51" s="41">
        <f t="shared" si="20"/>
        <v>0.29999999999999982</v>
      </c>
    </row>
    <row r="52" spans="1:38" ht="15" customHeight="1">
      <c r="A52" s="10" t="s">
        <v>9</v>
      </c>
      <c r="B52" s="10" t="s">
        <v>32</v>
      </c>
      <c r="C52" s="10" t="s">
        <v>44</v>
      </c>
      <c r="D52" s="12">
        <v>2</v>
      </c>
      <c r="E52" s="179">
        <v>0.08</v>
      </c>
      <c r="F52" s="2">
        <f t="shared" si="60"/>
        <v>2.0299999999999998</v>
      </c>
      <c r="G52" s="19" t="s">
        <v>61</v>
      </c>
      <c r="H52" s="19" t="s">
        <v>200</v>
      </c>
      <c r="I52" s="19" t="s">
        <v>130</v>
      </c>
      <c r="J52" s="2">
        <f t="shared" si="61"/>
        <v>2.0299999999999998</v>
      </c>
      <c r="K52" s="2">
        <f t="shared" si="62"/>
        <v>2.29</v>
      </c>
      <c r="L52" s="2">
        <f t="shared" si="63"/>
        <v>2.0299999999999998</v>
      </c>
      <c r="P52" s="141">
        <v>1.88</v>
      </c>
      <c r="Q52" s="3" t="s">
        <v>61</v>
      </c>
      <c r="R52" s="3" t="s">
        <v>200</v>
      </c>
      <c r="S52" s="3" t="s">
        <v>130</v>
      </c>
      <c r="T52" s="59">
        <v>1.88</v>
      </c>
      <c r="U52" s="142">
        <v>2.12</v>
      </c>
      <c r="V52" s="59">
        <v>1.88</v>
      </c>
      <c r="X52" s="2">
        <v>1.8</v>
      </c>
      <c r="Y52" s="3" t="s">
        <v>10</v>
      </c>
      <c r="Z52" s="3" t="s">
        <v>212</v>
      </c>
      <c r="AA52" s="3" t="s">
        <v>150</v>
      </c>
      <c r="AB52" s="2">
        <v>1.8</v>
      </c>
      <c r="AC52" s="2">
        <v>2.1</v>
      </c>
      <c r="AD52" s="2">
        <v>1.5</v>
      </c>
      <c r="AF52" s="41">
        <f t="shared" si="14"/>
        <v>4.4444444444444363E-2</v>
      </c>
      <c r="AG52" s="42" t="str">
        <f t="shared" si="15"/>
        <v/>
      </c>
      <c r="AH52" s="42" t="str">
        <f t="shared" si="16"/>
        <v/>
      </c>
      <c r="AI52" s="42" t="str">
        <f t="shared" si="17"/>
        <v/>
      </c>
      <c r="AJ52" s="41">
        <f t="shared" si="18"/>
        <v>4.4444444444444363E-2</v>
      </c>
      <c r="AK52" s="41">
        <f t="shared" si="19"/>
        <v>9.5238095238095316E-3</v>
      </c>
      <c r="AL52" s="41">
        <f t="shared" si="20"/>
        <v>0.25333333333333324</v>
      </c>
    </row>
    <row r="53" spans="1:38" ht="15" customHeight="1">
      <c r="A53" s="10" t="s">
        <v>11</v>
      </c>
      <c r="B53" s="10" t="s">
        <v>33</v>
      </c>
      <c r="C53" s="10" t="s">
        <v>45</v>
      </c>
      <c r="D53" s="12">
        <v>3</v>
      </c>
      <c r="E53" s="179">
        <v>0.08</v>
      </c>
      <c r="F53" s="2">
        <f t="shared" si="60"/>
        <v>2.52</v>
      </c>
      <c r="G53" s="19" t="s">
        <v>61</v>
      </c>
      <c r="H53" s="19" t="s">
        <v>200</v>
      </c>
      <c r="I53" s="19" t="s">
        <v>130</v>
      </c>
      <c r="J53" s="2">
        <f t="shared" si="61"/>
        <v>2.52</v>
      </c>
      <c r="K53" s="2">
        <f t="shared" si="62"/>
        <v>2.83</v>
      </c>
      <c r="L53" s="2">
        <f t="shared" si="63"/>
        <v>2.52</v>
      </c>
      <c r="P53" s="141">
        <v>2.33</v>
      </c>
      <c r="Q53" s="3" t="s">
        <v>61</v>
      </c>
      <c r="R53" s="3" t="s">
        <v>200</v>
      </c>
      <c r="S53" s="3" t="s">
        <v>130</v>
      </c>
      <c r="T53" s="59">
        <v>2.33</v>
      </c>
      <c r="U53" s="142">
        <v>2.62</v>
      </c>
      <c r="V53" s="59">
        <v>2.33</v>
      </c>
      <c r="X53" s="2">
        <v>2.2000000000000002</v>
      </c>
      <c r="Y53" s="3" t="s">
        <v>12</v>
      </c>
      <c r="Z53" s="3" t="s">
        <v>213</v>
      </c>
      <c r="AA53" s="3" t="s">
        <v>151</v>
      </c>
      <c r="AB53" s="2">
        <v>2.2000000000000002</v>
      </c>
      <c r="AC53" s="2">
        <v>2.6</v>
      </c>
      <c r="AD53" s="2">
        <v>1.8</v>
      </c>
      <c r="AF53" s="41">
        <f t="shared" si="14"/>
        <v>5.9090909090909034E-2</v>
      </c>
      <c r="AG53" s="42" t="str">
        <f t="shared" si="15"/>
        <v/>
      </c>
      <c r="AH53" s="42" t="str">
        <f t="shared" si="16"/>
        <v/>
      </c>
      <c r="AI53" s="42" t="str">
        <f t="shared" si="17"/>
        <v/>
      </c>
      <c r="AJ53" s="41">
        <f t="shared" si="18"/>
        <v>5.9090909090909034E-2</v>
      </c>
      <c r="AK53" s="41">
        <f t="shared" si="19"/>
        <v>7.6923076923076988E-3</v>
      </c>
      <c r="AL53" s="41">
        <f t="shared" si="20"/>
        <v>0.29444444444444445</v>
      </c>
    </row>
    <row r="54" spans="1:38" ht="15" customHeight="1">
      <c r="A54" s="10" t="s">
        <v>35</v>
      </c>
      <c r="B54" s="10" t="s">
        <v>34</v>
      </c>
      <c r="C54" s="10" t="s">
        <v>46</v>
      </c>
      <c r="D54" s="12">
        <v>4</v>
      </c>
      <c r="E54" s="179">
        <v>0.08</v>
      </c>
      <c r="F54" s="2">
        <f t="shared" si="60"/>
        <v>3</v>
      </c>
      <c r="G54" s="19" t="s">
        <v>61</v>
      </c>
      <c r="H54" s="19" t="s">
        <v>200</v>
      </c>
      <c r="I54" s="19" t="s">
        <v>130</v>
      </c>
      <c r="J54" s="2">
        <f t="shared" si="61"/>
        <v>3</v>
      </c>
      <c r="K54" s="2">
        <f t="shared" si="62"/>
        <v>3.37</v>
      </c>
      <c r="L54" s="2">
        <f t="shared" si="63"/>
        <v>3</v>
      </c>
      <c r="P54" s="141">
        <v>2.78</v>
      </c>
      <c r="Q54" s="3" t="s">
        <v>61</v>
      </c>
      <c r="R54" s="3" t="s">
        <v>200</v>
      </c>
      <c r="S54" s="3" t="s">
        <v>130</v>
      </c>
      <c r="T54" s="59">
        <v>2.78</v>
      </c>
      <c r="U54" s="142">
        <v>3.12</v>
      </c>
      <c r="V54" s="59">
        <v>2.78</v>
      </c>
      <c r="X54" s="2">
        <v>2.8</v>
      </c>
      <c r="Y54" s="3" t="s">
        <v>12</v>
      </c>
      <c r="Z54" s="3" t="s">
        <v>213</v>
      </c>
      <c r="AA54" s="3" t="s">
        <v>152</v>
      </c>
      <c r="AB54" s="2">
        <v>2.8</v>
      </c>
      <c r="AC54" s="2">
        <v>3.2</v>
      </c>
      <c r="AD54" s="2">
        <v>2.2000000000000002</v>
      </c>
      <c r="AF54" s="41">
        <f t="shared" si="14"/>
        <v>-7.1428571428571496E-3</v>
      </c>
      <c r="AG54" s="42" t="str">
        <f t="shared" si="15"/>
        <v/>
      </c>
      <c r="AH54" s="42" t="str">
        <f t="shared" si="16"/>
        <v/>
      </c>
      <c r="AI54" s="42" t="str">
        <f t="shared" si="17"/>
        <v/>
      </c>
      <c r="AJ54" s="41">
        <f t="shared" si="18"/>
        <v>-7.1428571428571496E-3</v>
      </c>
      <c r="AK54" s="41">
        <f t="shared" si="19"/>
        <v>-2.5000000000000022E-2</v>
      </c>
      <c r="AL54" s="41">
        <f t="shared" si="20"/>
        <v>0.26363636363636345</v>
      </c>
    </row>
    <row r="55" spans="1:38" ht="14.25" customHeight="1">
      <c r="A55" s="10" t="s">
        <v>40</v>
      </c>
      <c r="B55" s="10" t="s">
        <v>39</v>
      </c>
      <c r="C55" s="10" t="s">
        <v>47</v>
      </c>
      <c r="D55" s="12">
        <v>5</v>
      </c>
      <c r="E55" s="179">
        <v>0.08</v>
      </c>
      <c r="F55" s="2">
        <f t="shared" si="60"/>
        <v>3.49</v>
      </c>
      <c r="G55" s="19" t="s">
        <v>61</v>
      </c>
      <c r="H55" s="19" t="s">
        <v>200</v>
      </c>
      <c r="I55" s="19" t="s">
        <v>130</v>
      </c>
      <c r="J55" s="2">
        <f t="shared" si="61"/>
        <v>3.49</v>
      </c>
      <c r="K55" s="2">
        <f t="shared" si="62"/>
        <v>3.91</v>
      </c>
      <c r="L55" s="2">
        <f t="shared" si="63"/>
        <v>3.49</v>
      </c>
      <c r="P55" s="141">
        <v>3.23</v>
      </c>
      <c r="Q55" s="3" t="s">
        <v>61</v>
      </c>
      <c r="R55" s="3" t="s">
        <v>200</v>
      </c>
      <c r="S55" s="3" t="s">
        <v>130</v>
      </c>
      <c r="T55" s="59">
        <v>3.23</v>
      </c>
      <c r="U55" s="142">
        <v>3.62</v>
      </c>
      <c r="V55" s="59">
        <v>3.23</v>
      </c>
      <c r="X55" s="2">
        <v>3.2</v>
      </c>
      <c r="Y55" s="3" t="s">
        <v>23</v>
      </c>
      <c r="Z55" s="3" t="s">
        <v>214</v>
      </c>
      <c r="AA55" s="3" t="s">
        <v>153</v>
      </c>
      <c r="AB55" s="2">
        <v>3.2</v>
      </c>
      <c r="AC55" s="2">
        <v>3.7</v>
      </c>
      <c r="AD55" s="2">
        <v>2.6</v>
      </c>
      <c r="AF55" s="41">
        <f t="shared" si="14"/>
        <v>9.3749999999999389E-3</v>
      </c>
      <c r="AG55" s="42" t="str">
        <f t="shared" si="15"/>
        <v/>
      </c>
      <c r="AH55" s="42" t="str">
        <f t="shared" si="16"/>
        <v/>
      </c>
      <c r="AI55" s="42" t="str">
        <f t="shared" si="17"/>
        <v/>
      </c>
      <c r="AJ55" s="41">
        <f t="shared" si="18"/>
        <v>9.3749999999999389E-3</v>
      </c>
      <c r="AK55" s="41">
        <f t="shared" si="19"/>
        <v>-2.162162162162164E-2</v>
      </c>
      <c r="AL55" s="41">
        <f t="shared" si="20"/>
        <v>0.24230769230769225</v>
      </c>
    </row>
    <row r="56" spans="1:38" ht="15" customHeight="1">
      <c r="A56" s="10"/>
      <c r="B56" s="10"/>
      <c r="C56" s="10"/>
      <c r="E56" s="179"/>
      <c r="J56" s="2"/>
      <c r="K56" s="2"/>
      <c r="L56" s="2"/>
      <c r="U56" s="2"/>
      <c r="V56" s="2"/>
      <c r="AC56" s="2"/>
      <c r="AD56" s="2"/>
      <c r="AF56" s="41" t="str">
        <f t="shared" si="14"/>
        <v/>
      </c>
      <c r="AG56" s="42" t="str">
        <f t="shared" si="15"/>
        <v/>
      </c>
      <c r="AH56" s="42" t="str">
        <f t="shared" si="16"/>
        <v/>
      </c>
      <c r="AI56" s="42" t="str">
        <f t="shared" si="17"/>
        <v/>
      </c>
      <c r="AJ56" s="41" t="str">
        <f t="shared" si="18"/>
        <v/>
      </c>
      <c r="AK56" s="41" t="str">
        <f t="shared" si="19"/>
        <v/>
      </c>
      <c r="AL56" s="41" t="str">
        <f t="shared" si="20"/>
        <v/>
      </c>
    </row>
    <row r="57" spans="1:38" ht="15" customHeight="1">
      <c r="A57" s="23" t="s">
        <v>13</v>
      </c>
      <c r="B57" s="23" t="s">
        <v>36</v>
      </c>
      <c r="C57" s="23" t="s">
        <v>48</v>
      </c>
      <c r="E57" s="179"/>
      <c r="J57" s="2"/>
      <c r="K57" s="2"/>
      <c r="L57" s="2"/>
      <c r="U57" s="2"/>
      <c r="V57" s="2"/>
      <c r="AC57" s="2"/>
      <c r="AD57" s="2"/>
      <c r="AF57" s="41" t="str">
        <f t="shared" si="14"/>
        <v/>
      </c>
      <c r="AG57" s="42" t="str">
        <f t="shared" si="15"/>
        <v/>
      </c>
      <c r="AH57" s="42" t="str">
        <f t="shared" si="16"/>
        <v/>
      </c>
      <c r="AI57" s="42" t="str">
        <f t="shared" si="17"/>
        <v/>
      </c>
      <c r="AJ57" s="41" t="str">
        <f t="shared" si="18"/>
        <v/>
      </c>
      <c r="AK57" s="41" t="str">
        <f t="shared" si="19"/>
        <v/>
      </c>
      <c r="AL57" s="41" t="str">
        <f t="shared" si="20"/>
        <v/>
      </c>
    </row>
    <row r="58" spans="1:38" ht="25.5">
      <c r="A58" s="10" t="s">
        <v>15</v>
      </c>
      <c r="B58" s="10" t="s">
        <v>37</v>
      </c>
      <c r="C58" s="10" t="s">
        <v>49</v>
      </c>
      <c r="D58" s="12" t="s">
        <v>244</v>
      </c>
      <c r="E58" s="179">
        <v>0.03</v>
      </c>
      <c r="F58" s="2">
        <v>23.2</v>
      </c>
      <c r="G58" s="19" t="s">
        <v>61</v>
      </c>
      <c r="H58" s="19" t="s">
        <v>200</v>
      </c>
      <c r="I58" s="19" t="s">
        <v>130</v>
      </c>
      <c r="J58" s="2">
        <v>23.2</v>
      </c>
      <c r="K58" s="2">
        <v>27.8</v>
      </c>
      <c r="L58" s="2">
        <v>20.5</v>
      </c>
      <c r="P58" s="38">
        <f>ROUND(X58+(X58*$T$2),1)</f>
        <v>22.1</v>
      </c>
      <c r="Q58" s="53" t="s">
        <v>23</v>
      </c>
      <c r="R58" s="53" t="s">
        <v>214</v>
      </c>
      <c r="S58" s="53" t="s">
        <v>153</v>
      </c>
      <c r="T58" s="38">
        <f>ROUND(AB58+(AB58*$T$2),1)</f>
        <v>22.1</v>
      </c>
      <c r="U58" s="38">
        <f>ROUND(AC58+(AC58*$T$2),1)</f>
        <v>26.8</v>
      </c>
      <c r="V58" s="38">
        <f>ROUND(AD58+(AD58*$V$2),1)</f>
        <v>19.600000000000001</v>
      </c>
      <c r="X58" s="2">
        <v>21.4</v>
      </c>
      <c r="Y58" s="3" t="s">
        <v>24</v>
      </c>
      <c r="AB58" s="2">
        <v>21.4</v>
      </c>
      <c r="AC58" s="2">
        <v>26</v>
      </c>
      <c r="AD58" s="2">
        <v>19</v>
      </c>
      <c r="AF58" s="47">
        <f t="shared" si="14"/>
        <v>3.2710280373831911E-2</v>
      </c>
      <c r="AG58" s="48" t="str">
        <f t="shared" si="15"/>
        <v/>
      </c>
      <c r="AH58" s="48" t="str">
        <f t="shared" si="16"/>
        <v/>
      </c>
      <c r="AI58" s="48" t="str">
        <f t="shared" si="17"/>
        <v/>
      </c>
      <c r="AJ58" s="47">
        <f t="shared" si="18"/>
        <v>3.2710280373831911E-2</v>
      </c>
      <c r="AK58" s="47">
        <f t="shared" si="19"/>
        <v>3.0769230769230795E-2</v>
      </c>
      <c r="AL58" s="47">
        <f t="shared" si="20"/>
        <v>3.157894736842113E-2</v>
      </c>
    </row>
    <row r="59" spans="1:38" ht="15" customHeight="1">
      <c r="A59" s="10" t="s">
        <v>16</v>
      </c>
      <c r="B59" s="10" t="s">
        <v>38</v>
      </c>
      <c r="C59" s="10" t="s">
        <v>50</v>
      </c>
      <c r="D59" s="12" t="s">
        <v>245</v>
      </c>
      <c r="E59" s="179">
        <v>0.03</v>
      </c>
      <c r="F59" s="2">
        <f t="shared" ref="F59" si="64">ROUND((P59+P59*E59),1)</f>
        <v>28.3</v>
      </c>
      <c r="G59" s="19" t="s">
        <v>61</v>
      </c>
      <c r="H59" s="19" t="s">
        <v>200</v>
      </c>
      <c r="I59" s="19" t="s">
        <v>130</v>
      </c>
      <c r="J59" s="2">
        <f t="shared" ref="J59" si="65">ROUND((T59+T59*E59),1)</f>
        <v>28.3</v>
      </c>
      <c r="K59" s="2">
        <f t="shared" ref="K59" si="66">ROUND((U59+U59*E59),1)</f>
        <v>35.299999999999997</v>
      </c>
      <c r="L59" s="2">
        <f t="shared" ref="L59" si="67">ROUND((V59+V59*E59),1)</f>
        <v>29.4</v>
      </c>
      <c r="P59" s="38">
        <f>ROUND(X59+(X59*$T$2),1)</f>
        <v>27.5</v>
      </c>
      <c r="Q59" s="39" t="s">
        <v>23</v>
      </c>
      <c r="R59" s="39" t="s">
        <v>214</v>
      </c>
      <c r="S59" s="39" t="s">
        <v>153</v>
      </c>
      <c r="T59" s="38">
        <f>ROUND(AB59+(AB59*$T$2),1)</f>
        <v>27.5</v>
      </c>
      <c r="U59" s="38">
        <f>ROUND(AC59+(AC59*$T$2),1)</f>
        <v>34.299999999999997</v>
      </c>
      <c r="V59" s="38">
        <f>ROUND(AD59+(AD59*$V$2),1)</f>
        <v>28.5</v>
      </c>
      <c r="X59" s="2">
        <v>26.65</v>
      </c>
      <c r="Y59" s="3" t="s">
        <v>24</v>
      </c>
      <c r="AB59" s="2">
        <v>26.7</v>
      </c>
      <c r="AC59" s="2">
        <v>33.299999999999997</v>
      </c>
      <c r="AD59" s="2">
        <v>27.6</v>
      </c>
      <c r="AF59" s="47">
        <f t="shared" si="14"/>
        <v>3.1894934333958777E-2</v>
      </c>
      <c r="AG59" s="48" t="str">
        <f t="shared" si="15"/>
        <v/>
      </c>
      <c r="AH59" s="48" t="str">
        <f t="shared" si="16"/>
        <v/>
      </c>
      <c r="AI59" s="48" t="str">
        <f t="shared" si="17"/>
        <v/>
      </c>
      <c r="AJ59" s="47">
        <f t="shared" si="18"/>
        <v>2.9962546816479429E-2</v>
      </c>
      <c r="AK59" s="47">
        <f t="shared" si="19"/>
        <v>3.0030030030030033E-2</v>
      </c>
      <c r="AL59" s="47">
        <f t="shared" si="20"/>
        <v>3.2608695652173857E-2</v>
      </c>
    </row>
    <row r="62" spans="1:38" ht="37" customHeight="1">
      <c r="D62" s="177"/>
      <c r="E62" s="177"/>
      <c r="F62" s="178"/>
      <c r="G62" s="18"/>
      <c r="H62" s="18"/>
      <c r="I62" s="18"/>
      <c r="J62" s="147"/>
      <c r="K62" s="147"/>
      <c r="L62" s="147"/>
      <c r="M62" s="147"/>
      <c r="N62" s="147"/>
      <c r="O62" s="147"/>
      <c r="P62" s="59">
        <f>'Inputs table 950_Class2'!P19</f>
        <v>8</v>
      </c>
      <c r="Q62" s="59" t="str">
        <f>'Inputs table 950_Class2'!Q19</f>
        <v>, 4 pts chinstrap + chin cup fitted</v>
      </c>
      <c r="R62" s="59" t="str">
        <f>'Inputs table 950_Class2'!R19</f>
        <v>, 4P-Kinnriemen &amp; Kinntasche montiert</v>
      </c>
      <c r="S62" s="59" t="str">
        <f>'Inputs table 950_Class2'!S19</f>
        <v>, jugulaire 4 points montée + mentonnière montée</v>
      </c>
      <c r="T62" s="59">
        <f>'Inputs table 950_Class2'!T19</f>
        <v>8</v>
      </c>
      <c r="U62" s="59">
        <f>'Inputs table 950_Class2'!U19</f>
        <v>9.4</v>
      </c>
      <c r="V62" s="59">
        <f>'Inputs table 950_Class2'!V19</f>
        <v>6.5</v>
      </c>
    </row>
    <row r="70" ht="9.65" customHeight="1"/>
  </sheetData>
  <phoneticPr fontId="0" type="noConversion"/>
  <pageMargins left="0.78740157499999996" right="0.78740157499999996" top="0.984251969" bottom="0.984251969" header="0.4921259845" footer="0.4921259845"/>
  <pageSetup paperSize="9" scale="52" orientation="landscape" r:id="rId1"/>
  <headerFooter alignWithMargins="0"/>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M55"/>
  <sheetViews>
    <sheetView zoomScale="50" zoomScaleNormal="50" workbookViewId="0">
      <pane ySplit="3" topLeftCell="A22" activePane="bottomLeft" state="frozen"/>
      <selection activeCell="J22" sqref="J22"/>
      <selection pane="bottomLeft" activeCell="J22" sqref="J22"/>
    </sheetView>
  </sheetViews>
  <sheetFormatPr defaultColWidth="9.1796875" defaultRowHeight="13" outlineLevelCol="1"/>
  <cols>
    <col min="1" max="1" width="56.453125" style="1" customWidth="1"/>
    <col min="2" max="2" width="37.453125" style="1" customWidth="1" outlineLevel="1"/>
    <col min="3" max="3" width="50.7265625" style="1" customWidth="1" outlineLevel="1"/>
    <col min="4" max="5" width="11.453125" style="162" customWidth="1"/>
    <col min="6" max="6" width="21.1796875" style="130" customWidth="1"/>
    <col min="7" max="9" width="17.54296875" style="152" hidden="1" customWidth="1" outlineLevel="1"/>
    <col min="10" max="10" width="13.54296875" style="130" customWidth="1" collapsed="1"/>
    <col min="11" max="11" width="16" style="130" customWidth="1"/>
    <col min="12" max="12" width="14.1796875" style="130" customWidth="1"/>
    <col min="13" max="13" width="19.26953125" style="130" customWidth="1"/>
    <col min="14" max="15" width="10" style="130" customWidth="1"/>
    <col min="16" max="16" width="22.1796875" style="2" customWidth="1"/>
    <col min="17" max="17" width="28" style="3" hidden="1" customWidth="1" outlineLevel="1"/>
    <col min="18" max="18" width="24.26953125" style="3" hidden="1" customWidth="1" outlineLevel="1"/>
    <col min="19" max="19" width="43.26953125" style="3" hidden="1" customWidth="1" outlineLevel="1"/>
    <col min="20" max="20" width="24.26953125" style="3" customWidth="1" collapsed="1"/>
    <col min="21" max="23" width="11.453125" style="4" customWidth="1"/>
    <col min="24" max="24" width="22.1796875" style="38" customWidth="1"/>
    <col min="25" max="25" width="28" style="3" hidden="1" customWidth="1" outlineLevel="1"/>
    <col min="26" max="26" width="24.26953125" style="3" hidden="1" customWidth="1" outlineLevel="1"/>
    <col min="27" max="27" width="43.26953125" style="3" hidden="1" customWidth="1" outlineLevel="1"/>
    <col min="28" max="28" width="24.26953125" style="3" customWidth="1" collapsed="1"/>
    <col min="29" max="32" width="11.453125" style="4" customWidth="1"/>
    <col min="33" max="33" width="22.1796875" style="2" customWidth="1"/>
    <col min="34" max="34" width="28" style="3" customWidth="1" outlineLevel="1"/>
    <col min="35" max="35" width="24.26953125" style="3" customWidth="1" outlineLevel="1"/>
    <col min="36" max="36" width="43.26953125" style="3" customWidth="1" outlineLevel="1"/>
    <col min="37" max="37" width="24.26953125" style="3" customWidth="1"/>
    <col min="38" max="260" width="11.453125" style="4" customWidth="1"/>
    <col min="261" max="16384" width="9.1796875" style="4"/>
  </cols>
  <sheetData>
    <row r="1" spans="1:39" ht="19" customHeight="1">
      <c r="A1" s="1">
        <v>1</v>
      </c>
      <c r="B1" s="1">
        <v>2</v>
      </c>
      <c r="C1" s="1">
        <v>3</v>
      </c>
      <c r="D1" s="1">
        <v>4</v>
      </c>
      <c r="E1" s="1">
        <v>5</v>
      </c>
      <c r="F1" s="1">
        <v>6</v>
      </c>
      <c r="G1" s="1">
        <v>7</v>
      </c>
      <c r="H1" s="1">
        <v>8</v>
      </c>
      <c r="I1" s="1">
        <v>9</v>
      </c>
      <c r="J1" s="1">
        <v>10</v>
      </c>
      <c r="K1" s="1">
        <v>11</v>
      </c>
      <c r="L1" s="1">
        <v>12</v>
      </c>
      <c r="M1" s="166"/>
      <c r="N1" s="166"/>
      <c r="O1" s="166"/>
      <c r="P1" s="166"/>
      <c r="Q1" s="166"/>
      <c r="R1" s="166"/>
      <c r="S1" s="166"/>
      <c r="T1" s="166"/>
      <c r="U1" s="166"/>
      <c r="V1" s="166"/>
    </row>
    <row r="2" spans="1:39" ht="55.5" customHeight="1">
      <c r="A2" s="14"/>
      <c r="D2" s="161" t="s">
        <v>240</v>
      </c>
      <c r="E2" s="161"/>
      <c r="F2" s="148" t="s">
        <v>348</v>
      </c>
      <c r="G2" s="151"/>
      <c r="H2" s="151"/>
      <c r="I2" s="151"/>
      <c r="J2" s="188" t="s">
        <v>432</v>
      </c>
      <c r="K2" s="157"/>
      <c r="L2" s="157"/>
      <c r="M2" s="149"/>
      <c r="N2" s="150"/>
      <c r="O2" s="149"/>
      <c r="P2" s="54" t="s">
        <v>253</v>
      </c>
      <c r="Q2" s="58"/>
      <c r="R2" s="58" t="e">
        <f>U4+U7+U15+U18+#REF!+U26+U33+U37+#REF!</f>
        <v>#REF!</v>
      </c>
      <c r="S2" s="58"/>
      <c r="T2" s="40">
        <v>3.1E-2</v>
      </c>
      <c r="U2" s="27"/>
      <c r="V2" s="57">
        <v>3.1E-2</v>
      </c>
      <c r="X2" s="134" t="s">
        <v>246</v>
      </c>
      <c r="AB2" s="40">
        <v>2.5000000000000001E-2</v>
      </c>
      <c r="AC2" s="27"/>
      <c r="AD2" s="34">
        <v>0.03</v>
      </c>
      <c r="AG2" s="24" t="s">
        <v>248</v>
      </c>
      <c r="AK2" s="40"/>
      <c r="AL2" s="27"/>
      <c r="AM2" s="40"/>
    </row>
    <row r="3" spans="1:39" ht="52" customHeight="1">
      <c r="A3" s="28" t="s">
        <v>155</v>
      </c>
      <c r="B3" s="28" t="s">
        <v>164</v>
      </c>
      <c r="C3" s="28" t="s">
        <v>165</v>
      </c>
      <c r="D3" s="156"/>
      <c r="E3" s="173" t="s">
        <v>412</v>
      </c>
      <c r="F3" s="158" t="s">
        <v>349</v>
      </c>
      <c r="G3" s="159" t="s">
        <v>4</v>
      </c>
      <c r="H3" s="159" t="s">
        <v>14</v>
      </c>
      <c r="I3" s="159" t="s">
        <v>129</v>
      </c>
      <c r="J3" s="158" t="s">
        <v>406</v>
      </c>
      <c r="K3" s="160" t="s">
        <v>407</v>
      </c>
      <c r="L3" s="160" t="s">
        <v>408</v>
      </c>
      <c r="P3" s="25" t="s">
        <v>253</v>
      </c>
      <c r="Q3" s="6" t="s">
        <v>4</v>
      </c>
      <c r="R3" s="6" t="s">
        <v>14</v>
      </c>
      <c r="S3" s="6" t="s">
        <v>129</v>
      </c>
      <c r="T3" s="25" t="s">
        <v>241</v>
      </c>
      <c r="U3" s="26" t="s">
        <v>242</v>
      </c>
      <c r="V3" s="26" t="s">
        <v>243</v>
      </c>
      <c r="X3" s="135" t="s">
        <v>247</v>
      </c>
      <c r="Y3" s="6" t="s">
        <v>4</v>
      </c>
      <c r="Z3" s="6" t="s">
        <v>14</v>
      </c>
      <c r="AA3" s="6" t="s">
        <v>129</v>
      </c>
      <c r="AB3" s="22" t="s">
        <v>254</v>
      </c>
      <c r="AC3" s="21" t="s">
        <v>255</v>
      </c>
      <c r="AD3" s="21" t="s">
        <v>256</v>
      </c>
      <c r="AG3" s="37" t="s">
        <v>249</v>
      </c>
      <c r="AH3" s="6" t="s">
        <v>4</v>
      </c>
      <c r="AI3" s="6" t="s">
        <v>14</v>
      </c>
      <c r="AJ3" s="6" t="s">
        <v>129</v>
      </c>
      <c r="AK3" s="25" t="s">
        <v>250</v>
      </c>
      <c r="AL3" s="26" t="s">
        <v>251</v>
      </c>
      <c r="AM3" s="26" t="s">
        <v>252</v>
      </c>
    </row>
    <row r="4" spans="1:39" s="143" customFormat="1" ht="25.5">
      <c r="A4" s="167" t="s">
        <v>232</v>
      </c>
      <c r="B4" s="167" t="s">
        <v>231</v>
      </c>
      <c r="C4" s="174" t="s">
        <v>235</v>
      </c>
      <c r="D4" s="175" t="s">
        <v>21</v>
      </c>
      <c r="E4" s="180">
        <v>0.03</v>
      </c>
      <c r="F4" s="18">
        <v>210</v>
      </c>
      <c r="G4" s="152" t="s">
        <v>63</v>
      </c>
      <c r="H4" s="152" t="s">
        <v>216</v>
      </c>
      <c r="I4" s="152" t="s">
        <v>183</v>
      </c>
      <c r="J4" s="18">
        <v>227.5</v>
      </c>
      <c r="K4" s="18">
        <v>240.4</v>
      </c>
      <c r="L4" s="18">
        <v>189.9</v>
      </c>
      <c r="M4" s="187" t="s">
        <v>431</v>
      </c>
      <c r="N4" s="145"/>
      <c r="O4" s="145"/>
      <c r="P4" s="59">
        <f>ROUND(X4+(X4*$T$2),0)+ROUND(X18+(X18*$T$2),0)</f>
        <v>109</v>
      </c>
      <c r="Q4" s="15" t="s">
        <v>63</v>
      </c>
      <c r="R4" s="15" t="s">
        <v>216</v>
      </c>
      <c r="S4" s="15" t="s">
        <v>183</v>
      </c>
      <c r="T4" s="59">
        <f>ROUND(AB4+(AB4*$T$2),0)+ROUND(AB18+(AB18*$T$2),0)</f>
        <v>126</v>
      </c>
      <c r="U4" s="59">
        <f>ROUND(AC4+(AC4*$T$2),0)+ROUND(AC18+(AC18*$T$2),0)</f>
        <v>131</v>
      </c>
      <c r="V4" s="59">
        <f>ROUND(AD4+(AD4*$V$2),0)+ROUND(AD18+(AD18*$T$2),0)</f>
        <v>99</v>
      </c>
      <c r="X4" s="146">
        <v>104</v>
      </c>
      <c r="Y4" s="15" t="s">
        <v>63</v>
      </c>
      <c r="Z4" s="15" t="s">
        <v>216</v>
      </c>
      <c r="AA4" s="15" t="s">
        <v>183</v>
      </c>
      <c r="AB4" s="59">
        <v>120</v>
      </c>
      <c r="AC4" s="59">
        <v>125</v>
      </c>
      <c r="AD4" s="59">
        <v>94</v>
      </c>
      <c r="AG4" s="144">
        <f>IFERROR((P4-X4)/X4,"")</f>
        <v>4.807692307692308E-2</v>
      </c>
      <c r="AH4" s="52" t="str">
        <f t="shared" ref="AH4:AH54" si="0">IFERROR((Q4-Y4)/Y4,"")</f>
        <v/>
      </c>
      <c r="AI4" s="52" t="str">
        <f t="shared" ref="AI4:AI54" si="1">IFERROR((R4-Z4)/Z4,"")</f>
        <v/>
      </c>
      <c r="AJ4" s="52" t="str">
        <f t="shared" ref="AJ4:AJ54" si="2">IFERROR((S4-AA4)/AA4,"")</f>
        <v/>
      </c>
      <c r="AK4" s="144">
        <f t="shared" ref="AK4:AK54" si="3">IFERROR((T4-AB4)/AB4,"")</f>
        <v>0.05</v>
      </c>
      <c r="AL4" s="144">
        <f t="shared" ref="AL4:AL54" si="4">IFERROR((U4-AC4)/AC4,"")</f>
        <v>4.8000000000000001E-2</v>
      </c>
      <c r="AM4" s="144">
        <f t="shared" ref="AM4:AM54" si="5">IFERROR((V4-AD4)/AD4,"")</f>
        <v>5.3191489361702128E-2</v>
      </c>
    </row>
    <row r="5" spans="1:39" ht="15" customHeight="1">
      <c r="E5" s="181"/>
      <c r="F5" s="18"/>
      <c r="J5" s="18"/>
      <c r="K5" s="18"/>
      <c r="L5" s="18"/>
      <c r="T5" s="2"/>
      <c r="U5" s="2"/>
      <c r="V5" s="2"/>
      <c r="AB5" s="2"/>
      <c r="AC5" s="2"/>
      <c r="AD5" s="2"/>
      <c r="AG5" s="41" t="str">
        <f t="shared" ref="AG5:AG54" si="6">IFERROR((P5-X5)/X5,"")</f>
        <v/>
      </c>
      <c r="AH5" s="42" t="str">
        <f t="shared" si="0"/>
        <v/>
      </c>
      <c r="AI5" s="42" t="str">
        <f t="shared" si="1"/>
        <v/>
      </c>
      <c r="AJ5" s="42" t="str">
        <f t="shared" si="2"/>
        <v/>
      </c>
      <c r="AK5" s="41" t="str">
        <f t="shared" si="3"/>
        <v/>
      </c>
      <c r="AL5" s="41" t="str">
        <f t="shared" si="4"/>
        <v/>
      </c>
      <c r="AM5" s="41" t="str">
        <f t="shared" si="5"/>
        <v/>
      </c>
    </row>
    <row r="6" spans="1:39" ht="15" customHeight="1">
      <c r="A6" s="28" t="s">
        <v>156</v>
      </c>
      <c r="B6" s="28" t="s">
        <v>166</v>
      </c>
      <c r="C6" s="28" t="s">
        <v>167</v>
      </c>
      <c r="E6" s="181"/>
      <c r="F6" s="18"/>
      <c r="J6" s="18"/>
      <c r="K6" s="18"/>
      <c r="L6" s="18"/>
      <c r="T6" s="2"/>
      <c r="U6" s="2"/>
      <c r="V6" s="2"/>
      <c r="AB6" s="2"/>
      <c r="AC6" s="2"/>
      <c r="AD6" s="2"/>
      <c r="AG6" s="41" t="str">
        <f t="shared" si="6"/>
        <v/>
      </c>
      <c r="AH6" s="42" t="str">
        <f t="shared" si="0"/>
        <v/>
      </c>
      <c r="AI6" s="42" t="str">
        <f t="shared" si="1"/>
        <v/>
      </c>
      <c r="AJ6" s="42" t="str">
        <f t="shared" si="2"/>
        <v/>
      </c>
      <c r="AK6" s="41" t="str">
        <f t="shared" si="3"/>
        <v/>
      </c>
      <c r="AL6" s="41" t="str">
        <f t="shared" si="4"/>
        <v/>
      </c>
      <c r="AM6" s="41" t="str">
        <f t="shared" si="5"/>
        <v/>
      </c>
    </row>
    <row r="7" spans="1:39">
      <c r="A7" s="8" t="s">
        <v>1</v>
      </c>
      <c r="B7" s="8" t="s">
        <v>26</v>
      </c>
      <c r="C7" s="8" t="s">
        <v>98</v>
      </c>
      <c r="D7" s="163">
        <v>1</v>
      </c>
      <c r="E7" s="180">
        <v>0.03</v>
      </c>
      <c r="F7" s="18">
        <f t="shared" ref="F7:F54" si="7">ROUND((P7+P7*E7),1)</f>
        <v>0</v>
      </c>
      <c r="G7" s="153" t="s">
        <v>350</v>
      </c>
      <c r="H7" s="153" t="s">
        <v>351</v>
      </c>
      <c r="I7" s="153" t="s">
        <v>352</v>
      </c>
      <c r="J7" s="18">
        <f t="shared" ref="J7:J19" si="8">ROUND((T7+T7*E7),1)</f>
        <v>0</v>
      </c>
      <c r="K7" s="18">
        <f t="shared" ref="K7:K19" si="9">ROUND((U7+U7*E7),1)</f>
        <v>0</v>
      </c>
      <c r="L7" s="18">
        <f t="shared" ref="L7:L19" si="10">ROUND((V7+V7*E7),1)</f>
        <v>0</v>
      </c>
      <c r="M7" s="131"/>
      <c r="N7" s="131"/>
      <c r="O7" s="131"/>
      <c r="P7" s="16">
        <f>ROUND(X7+(X7*$T$2),2)</f>
        <v>0</v>
      </c>
      <c r="Q7" s="3" t="s">
        <v>64</v>
      </c>
      <c r="R7" s="3" t="s">
        <v>202</v>
      </c>
      <c r="S7" s="3" t="s">
        <v>132</v>
      </c>
      <c r="T7" s="16">
        <f t="shared" ref="T7:T46" si="11">ROUND(AB7+(AB7*$T$2),2)</f>
        <v>0</v>
      </c>
      <c r="U7" s="2">
        <f t="shared" ref="U7:U46" si="12">ROUND(AC7+(AC7*$T$2),2)</f>
        <v>0</v>
      </c>
      <c r="V7" s="2">
        <f t="shared" ref="V7:V12" si="13">ROUND(AD7+(AD7*$V$2),2)</f>
        <v>0</v>
      </c>
      <c r="X7" s="136">
        <v>0</v>
      </c>
      <c r="Y7" s="3" t="s">
        <v>64</v>
      </c>
      <c r="Z7" s="3" t="s">
        <v>202</v>
      </c>
      <c r="AA7" s="3" t="s">
        <v>132</v>
      </c>
      <c r="AB7" s="16">
        <v>0</v>
      </c>
      <c r="AC7" s="2">
        <v>0</v>
      </c>
      <c r="AD7" s="16">
        <v>0</v>
      </c>
      <c r="AG7" s="49" t="str">
        <f t="shared" si="6"/>
        <v/>
      </c>
      <c r="AH7" s="42" t="str">
        <f t="shared" si="0"/>
        <v/>
      </c>
      <c r="AI7" s="42" t="str">
        <f t="shared" si="1"/>
        <v/>
      </c>
      <c r="AJ7" s="42" t="str">
        <f t="shared" si="2"/>
        <v/>
      </c>
      <c r="AK7" s="49" t="str">
        <f t="shared" si="3"/>
        <v/>
      </c>
      <c r="AL7" s="41" t="str">
        <f t="shared" si="4"/>
        <v/>
      </c>
      <c r="AM7" s="41" t="str">
        <f t="shared" si="5"/>
        <v/>
      </c>
    </row>
    <row r="8" spans="1:39">
      <c r="A8" s="8" t="s">
        <v>3</v>
      </c>
      <c r="B8" s="8" t="s">
        <v>187</v>
      </c>
      <c r="C8" s="8" t="s">
        <v>99</v>
      </c>
      <c r="D8" s="163">
        <v>2</v>
      </c>
      <c r="E8" s="180">
        <v>0.03</v>
      </c>
      <c r="F8" s="18">
        <f t="shared" si="7"/>
        <v>0</v>
      </c>
      <c r="G8" s="153" t="s">
        <v>353</v>
      </c>
      <c r="H8" s="153" t="s">
        <v>354</v>
      </c>
      <c r="I8" s="153" t="s">
        <v>355</v>
      </c>
      <c r="J8" s="18">
        <f t="shared" si="8"/>
        <v>0</v>
      </c>
      <c r="K8" s="18">
        <f t="shared" si="9"/>
        <v>0</v>
      </c>
      <c r="L8" s="18">
        <f t="shared" si="10"/>
        <v>0</v>
      </c>
      <c r="M8" s="131"/>
      <c r="N8" s="131"/>
      <c r="O8" s="131"/>
      <c r="P8" s="16">
        <f t="shared" ref="P8:P46" si="14">ROUND(X8+(X8*$T$2),2)</f>
        <v>0</v>
      </c>
      <c r="Q8" s="3" t="s">
        <v>65</v>
      </c>
      <c r="R8" s="3" t="s">
        <v>203</v>
      </c>
      <c r="S8" s="3" t="s">
        <v>133</v>
      </c>
      <c r="T8" s="16">
        <f t="shared" si="11"/>
        <v>0</v>
      </c>
      <c r="U8" s="2">
        <f t="shared" si="12"/>
        <v>0</v>
      </c>
      <c r="V8" s="2">
        <f t="shared" si="13"/>
        <v>0</v>
      </c>
      <c r="X8" s="136">
        <v>0</v>
      </c>
      <c r="Y8" s="3" t="s">
        <v>65</v>
      </c>
      <c r="Z8" s="3" t="s">
        <v>203</v>
      </c>
      <c r="AA8" s="3" t="s">
        <v>133</v>
      </c>
      <c r="AB8" s="16">
        <v>0</v>
      </c>
      <c r="AC8" s="2">
        <v>0</v>
      </c>
      <c r="AD8" s="16">
        <v>0</v>
      </c>
      <c r="AG8" s="49" t="str">
        <f t="shared" si="6"/>
        <v/>
      </c>
      <c r="AH8" s="42" t="str">
        <f t="shared" si="0"/>
        <v/>
      </c>
      <c r="AI8" s="42" t="str">
        <f t="shared" si="1"/>
        <v/>
      </c>
      <c r="AJ8" s="42" t="str">
        <f t="shared" si="2"/>
        <v/>
      </c>
      <c r="AK8" s="49" t="str">
        <f t="shared" si="3"/>
        <v/>
      </c>
      <c r="AL8" s="41" t="str">
        <f t="shared" si="4"/>
        <v/>
      </c>
      <c r="AM8" s="41" t="str">
        <f t="shared" si="5"/>
        <v/>
      </c>
    </row>
    <row r="9" spans="1:39">
      <c r="A9" s="8" t="s">
        <v>51</v>
      </c>
      <c r="B9" s="8" t="s">
        <v>188</v>
      </c>
      <c r="C9" s="8" t="s">
        <v>100</v>
      </c>
      <c r="D9" s="163">
        <v>3</v>
      </c>
      <c r="E9" s="180">
        <v>0.03</v>
      </c>
      <c r="F9" s="18">
        <f t="shared" si="7"/>
        <v>0</v>
      </c>
      <c r="G9" s="153" t="s">
        <v>356</v>
      </c>
      <c r="H9" s="153" t="s">
        <v>357</v>
      </c>
      <c r="I9" s="153" t="s">
        <v>358</v>
      </c>
      <c r="J9" s="18">
        <f t="shared" si="8"/>
        <v>0</v>
      </c>
      <c r="K9" s="18">
        <f t="shared" si="9"/>
        <v>0</v>
      </c>
      <c r="L9" s="18">
        <f t="shared" si="10"/>
        <v>0</v>
      </c>
      <c r="M9" s="131"/>
      <c r="N9" s="131"/>
      <c r="O9" s="131"/>
      <c r="P9" s="16">
        <f t="shared" si="14"/>
        <v>0</v>
      </c>
      <c r="Q9" s="3" t="s">
        <v>66</v>
      </c>
      <c r="R9" s="3" t="s">
        <v>204</v>
      </c>
      <c r="S9" s="3" t="s">
        <v>134</v>
      </c>
      <c r="T9" s="16">
        <f t="shared" si="11"/>
        <v>0</v>
      </c>
      <c r="U9" s="2">
        <f t="shared" si="12"/>
        <v>0</v>
      </c>
      <c r="V9" s="2">
        <f t="shared" si="13"/>
        <v>0</v>
      </c>
      <c r="X9" s="136">
        <v>0</v>
      </c>
      <c r="Y9" s="3" t="s">
        <v>66</v>
      </c>
      <c r="Z9" s="3" t="s">
        <v>204</v>
      </c>
      <c r="AA9" s="3" t="s">
        <v>134</v>
      </c>
      <c r="AB9" s="16">
        <v>0</v>
      </c>
      <c r="AC9" s="2">
        <v>0</v>
      </c>
      <c r="AD9" s="16">
        <v>0</v>
      </c>
      <c r="AG9" s="49" t="str">
        <f t="shared" si="6"/>
        <v/>
      </c>
      <c r="AH9" s="42" t="str">
        <f t="shared" si="0"/>
        <v/>
      </c>
      <c r="AI9" s="42" t="str">
        <f t="shared" si="1"/>
        <v/>
      </c>
      <c r="AJ9" s="42" t="str">
        <f t="shared" si="2"/>
        <v/>
      </c>
      <c r="AK9" s="49" t="str">
        <f t="shared" si="3"/>
        <v/>
      </c>
      <c r="AL9" s="41" t="str">
        <f t="shared" si="4"/>
        <v/>
      </c>
      <c r="AM9" s="41" t="str">
        <f t="shared" si="5"/>
        <v/>
      </c>
    </row>
    <row r="10" spans="1:39">
      <c r="A10" s="8" t="s">
        <v>52</v>
      </c>
      <c r="B10" s="8" t="s">
        <v>189</v>
      </c>
      <c r="C10" s="8" t="s">
        <v>101</v>
      </c>
      <c r="D10" s="163">
        <v>4</v>
      </c>
      <c r="E10" s="180">
        <v>0.03</v>
      </c>
      <c r="F10" s="18">
        <f t="shared" si="7"/>
        <v>0</v>
      </c>
      <c r="G10" s="153" t="s">
        <v>359</v>
      </c>
      <c r="H10" s="153" t="s">
        <v>360</v>
      </c>
      <c r="I10" s="153" t="s">
        <v>361</v>
      </c>
      <c r="J10" s="18">
        <f t="shared" si="8"/>
        <v>0</v>
      </c>
      <c r="K10" s="18">
        <f t="shared" si="9"/>
        <v>0</v>
      </c>
      <c r="L10" s="18">
        <f t="shared" si="10"/>
        <v>0</v>
      </c>
      <c r="M10" s="131"/>
      <c r="N10" s="131"/>
      <c r="O10" s="131"/>
      <c r="P10" s="16">
        <f t="shared" si="14"/>
        <v>0</v>
      </c>
      <c r="Q10" s="3" t="s">
        <v>67</v>
      </c>
      <c r="R10" s="3" t="s">
        <v>205</v>
      </c>
      <c r="S10" s="3" t="s">
        <v>135</v>
      </c>
      <c r="T10" s="16">
        <f t="shared" si="11"/>
        <v>0</v>
      </c>
      <c r="U10" s="2">
        <f t="shared" si="12"/>
        <v>0</v>
      </c>
      <c r="V10" s="2">
        <f t="shared" si="13"/>
        <v>0</v>
      </c>
      <c r="X10" s="136">
        <v>0</v>
      </c>
      <c r="Y10" s="3" t="s">
        <v>67</v>
      </c>
      <c r="Z10" s="3" t="s">
        <v>205</v>
      </c>
      <c r="AA10" s="3" t="s">
        <v>135</v>
      </c>
      <c r="AB10" s="16">
        <v>0</v>
      </c>
      <c r="AC10" s="2">
        <v>0</v>
      </c>
      <c r="AD10" s="16">
        <v>0</v>
      </c>
      <c r="AG10" s="49" t="str">
        <f t="shared" si="6"/>
        <v/>
      </c>
      <c r="AH10" s="42" t="str">
        <f t="shared" si="0"/>
        <v/>
      </c>
      <c r="AI10" s="42" t="str">
        <f t="shared" si="1"/>
        <v/>
      </c>
      <c r="AJ10" s="42" t="str">
        <f t="shared" si="2"/>
        <v/>
      </c>
      <c r="AK10" s="49" t="str">
        <f t="shared" si="3"/>
        <v/>
      </c>
      <c r="AL10" s="41" t="str">
        <f t="shared" si="4"/>
        <v/>
      </c>
      <c r="AM10" s="41" t="str">
        <f t="shared" si="5"/>
        <v/>
      </c>
    </row>
    <row r="11" spans="1:39">
      <c r="A11" s="8" t="s">
        <v>53</v>
      </c>
      <c r="B11" s="8" t="s">
        <v>190</v>
      </c>
      <c r="C11" s="8" t="s">
        <v>102</v>
      </c>
      <c r="D11" s="163">
        <v>5</v>
      </c>
      <c r="E11" s="180">
        <v>0.03</v>
      </c>
      <c r="F11" s="18">
        <f t="shared" si="7"/>
        <v>0</v>
      </c>
      <c r="G11" s="153" t="s">
        <v>362</v>
      </c>
      <c r="H11" s="153" t="s">
        <v>363</v>
      </c>
      <c r="I11" s="153" t="s">
        <v>364</v>
      </c>
      <c r="J11" s="18">
        <f t="shared" si="8"/>
        <v>0</v>
      </c>
      <c r="K11" s="18">
        <f t="shared" si="9"/>
        <v>0</v>
      </c>
      <c r="L11" s="18">
        <f t="shared" si="10"/>
        <v>0</v>
      </c>
      <c r="M11" s="131"/>
      <c r="N11" s="131"/>
      <c r="O11" s="131"/>
      <c r="P11" s="16">
        <f t="shared" si="14"/>
        <v>0</v>
      </c>
      <c r="Q11" s="3" t="s">
        <v>68</v>
      </c>
      <c r="R11" s="3" t="s">
        <v>206</v>
      </c>
      <c r="S11" s="3" t="s">
        <v>136</v>
      </c>
      <c r="T11" s="16">
        <f t="shared" si="11"/>
        <v>0</v>
      </c>
      <c r="U11" s="2">
        <f t="shared" si="12"/>
        <v>0</v>
      </c>
      <c r="V11" s="2">
        <f t="shared" si="13"/>
        <v>0</v>
      </c>
      <c r="X11" s="136">
        <v>0</v>
      </c>
      <c r="Y11" s="3" t="s">
        <v>68</v>
      </c>
      <c r="Z11" s="3" t="s">
        <v>206</v>
      </c>
      <c r="AA11" s="3" t="s">
        <v>136</v>
      </c>
      <c r="AB11" s="16">
        <v>0</v>
      </c>
      <c r="AC11" s="2">
        <v>0</v>
      </c>
      <c r="AD11" s="16">
        <v>0</v>
      </c>
      <c r="AG11" s="49" t="str">
        <f t="shared" si="6"/>
        <v/>
      </c>
      <c r="AH11" s="42" t="str">
        <f t="shared" si="0"/>
        <v/>
      </c>
      <c r="AI11" s="42" t="str">
        <f t="shared" si="1"/>
        <v/>
      </c>
      <c r="AJ11" s="42" t="str">
        <f t="shared" si="2"/>
        <v/>
      </c>
      <c r="AK11" s="49" t="str">
        <f t="shared" si="3"/>
        <v/>
      </c>
      <c r="AL11" s="41" t="str">
        <f t="shared" si="4"/>
        <v/>
      </c>
      <c r="AM11" s="41" t="str">
        <f t="shared" si="5"/>
        <v/>
      </c>
    </row>
    <row r="12" spans="1:39">
      <c r="A12" s="8" t="s">
        <v>54</v>
      </c>
      <c r="B12" s="8" t="s">
        <v>103</v>
      </c>
      <c r="C12" s="8" t="s">
        <v>103</v>
      </c>
      <c r="D12" s="163">
        <v>6</v>
      </c>
      <c r="E12" s="180">
        <v>0.03</v>
      </c>
      <c r="F12" s="18">
        <f t="shared" si="7"/>
        <v>0</v>
      </c>
      <c r="G12" s="153" t="s">
        <v>365</v>
      </c>
      <c r="H12" s="153" t="s">
        <v>366</v>
      </c>
      <c r="I12" s="153" t="s">
        <v>366</v>
      </c>
      <c r="J12" s="18">
        <f t="shared" si="8"/>
        <v>0</v>
      </c>
      <c r="K12" s="18">
        <f t="shared" si="9"/>
        <v>0</v>
      </c>
      <c r="L12" s="18">
        <f t="shared" si="10"/>
        <v>0</v>
      </c>
      <c r="M12" s="131"/>
      <c r="N12" s="131"/>
      <c r="O12" s="131"/>
      <c r="P12" s="16">
        <f t="shared" si="14"/>
        <v>0</v>
      </c>
      <c r="Q12" s="3" t="s">
        <v>69</v>
      </c>
      <c r="R12" s="3" t="s">
        <v>137</v>
      </c>
      <c r="S12" s="3" t="s">
        <v>137</v>
      </c>
      <c r="T12" s="16">
        <f t="shared" si="11"/>
        <v>0</v>
      </c>
      <c r="U12" s="2">
        <f t="shared" si="12"/>
        <v>0</v>
      </c>
      <c r="V12" s="2">
        <f t="shared" si="13"/>
        <v>0</v>
      </c>
      <c r="X12" s="136">
        <v>0</v>
      </c>
      <c r="Y12" s="3" t="s">
        <v>69</v>
      </c>
      <c r="Z12" s="3" t="s">
        <v>137</v>
      </c>
      <c r="AA12" s="3" t="s">
        <v>137</v>
      </c>
      <c r="AB12" s="16">
        <v>0</v>
      </c>
      <c r="AC12" s="2">
        <v>0</v>
      </c>
      <c r="AD12" s="16">
        <v>0</v>
      </c>
      <c r="AG12" s="49" t="str">
        <f t="shared" si="6"/>
        <v/>
      </c>
      <c r="AH12" s="42" t="str">
        <f t="shared" si="0"/>
        <v/>
      </c>
      <c r="AI12" s="42" t="str">
        <f t="shared" si="1"/>
        <v/>
      </c>
      <c r="AJ12" s="42" t="str">
        <f t="shared" si="2"/>
        <v/>
      </c>
      <c r="AK12" s="49" t="str">
        <f t="shared" si="3"/>
        <v/>
      </c>
      <c r="AL12" s="41" t="str">
        <f t="shared" si="4"/>
        <v/>
      </c>
      <c r="AM12" s="41" t="str">
        <f t="shared" si="5"/>
        <v/>
      </c>
    </row>
    <row r="13" spans="1:39">
      <c r="E13" s="180"/>
      <c r="F13" s="18"/>
      <c r="J13" s="18"/>
      <c r="K13" s="18"/>
      <c r="L13" s="18"/>
      <c r="T13" s="2"/>
      <c r="U13" s="2"/>
      <c r="V13" s="2"/>
      <c r="AB13" s="2"/>
      <c r="AC13" s="2"/>
      <c r="AD13" s="2"/>
      <c r="AG13" s="41" t="str">
        <f t="shared" si="6"/>
        <v/>
      </c>
      <c r="AH13" s="42" t="str">
        <f t="shared" si="0"/>
        <v/>
      </c>
      <c r="AI13" s="42" t="str">
        <f t="shared" si="1"/>
        <v/>
      </c>
      <c r="AJ13" s="42" t="str">
        <f t="shared" si="2"/>
        <v/>
      </c>
      <c r="AK13" s="41" t="str">
        <f t="shared" si="3"/>
        <v/>
      </c>
      <c r="AL13" s="41" t="str">
        <f t="shared" si="4"/>
        <v/>
      </c>
      <c r="AM13" s="41" t="str">
        <f t="shared" si="5"/>
        <v/>
      </c>
    </row>
    <row r="14" spans="1:39" ht="15" customHeight="1">
      <c r="A14" s="28" t="s">
        <v>157</v>
      </c>
      <c r="B14" s="28" t="s">
        <v>168</v>
      </c>
      <c r="C14" s="28" t="s">
        <v>169</v>
      </c>
      <c r="E14" s="180"/>
      <c r="F14" s="18"/>
      <c r="J14" s="18"/>
      <c r="K14" s="18"/>
      <c r="L14" s="18"/>
      <c r="T14" s="2"/>
      <c r="U14" s="2"/>
      <c r="V14" s="2"/>
      <c r="AB14" s="2"/>
      <c r="AC14" s="2"/>
      <c r="AD14" s="2"/>
      <c r="AG14" s="41" t="str">
        <f t="shared" si="6"/>
        <v/>
      </c>
      <c r="AH14" s="42" t="str">
        <f t="shared" si="0"/>
        <v/>
      </c>
      <c r="AI14" s="42" t="str">
        <f t="shared" si="1"/>
        <v/>
      </c>
      <c r="AJ14" s="42" t="str">
        <f t="shared" si="2"/>
        <v/>
      </c>
      <c r="AK14" s="41" t="str">
        <f t="shared" si="3"/>
        <v/>
      </c>
      <c r="AL14" s="41" t="str">
        <f t="shared" si="4"/>
        <v/>
      </c>
      <c r="AM14" s="41" t="str">
        <f t="shared" si="5"/>
        <v/>
      </c>
    </row>
    <row r="15" spans="1:39" ht="15" customHeight="1">
      <c r="A15" s="1" t="s">
        <v>55</v>
      </c>
      <c r="B15" s="10" t="s">
        <v>191</v>
      </c>
      <c r="C15" s="1" t="s">
        <v>106</v>
      </c>
      <c r="D15" s="162" t="s">
        <v>2</v>
      </c>
      <c r="E15" s="180">
        <v>0.03</v>
      </c>
      <c r="F15" s="18">
        <f t="shared" si="7"/>
        <v>0</v>
      </c>
      <c r="G15" s="152" t="s">
        <v>367</v>
      </c>
      <c r="H15" s="152" t="s">
        <v>368</v>
      </c>
      <c r="I15" s="152" t="s">
        <v>369</v>
      </c>
      <c r="J15" s="18">
        <f t="shared" si="8"/>
        <v>0</v>
      </c>
      <c r="K15" s="18">
        <f t="shared" si="9"/>
        <v>0</v>
      </c>
      <c r="L15" s="18">
        <f t="shared" si="10"/>
        <v>0</v>
      </c>
      <c r="P15" s="2">
        <f t="shared" si="14"/>
        <v>0</v>
      </c>
      <c r="Q15" s="9" t="s">
        <v>41</v>
      </c>
      <c r="R15" s="9" t="s">
        <v>207</v>
      </c>
      <c r="S15" s="9" t="s">
        <v>138</v>
      </c>
      <c r="T15" s="2">
        <f t="shared" si="11"/>
        <v>0</v>
      </c>
      <c r="U15" s="2">
        <f t="shared" si="12"/>
        <v>0</v>
      </c>
      <c r="V15" s="2">
        <f>ROUND(AD15+(AD15*$V$2),2)</f>
        <v>0</v>
      </c>
      <c r="X15" s="38">
        <v>0</v>
      </c>
      <c r="Y15" s="9" t="s">
        <v>41</v>
      </c>
      <c r="Z15" s="9" t="s">
        <v>207</v>
      </c>
      <c r="AA15" s="9" t="s">
        <v>138</v>
      </c>
      <c r="AB15" s="2">
        <v>0</v>
      </c>
      <c r="AC15" s="2">
        <v>0</v>
      </c>
      <c r="AD15" s="2">
        <v>0</v>
      </c>
      <c r="AG15" s="41" t="str">
        <f t="shared" si="6"/>
        <v/>
      </c>
      <c r="AH15" s="43" t="str">
        <f t="shared" si="0"/>
        <v/>
      </c>
      <c r="AI15" s="43" t="str">
        <f t="shared" si="1"/>
        <v/>
      </c>
      <c r="AJ15" s="43" t="str">
        <f t="shared" si="2"/>
        <v/>
      </c>
      <c r="AK15" s="41" t="str">
        <f t="shared" si="3"/>
        <v/>
      </c>
      <c r="AL15" s="41" t="str">
        <f t="shared" si="4"/>
        <v/>
      </c>
      <c r="AM15" s="41" t="str">
        <f t="shared" si="5"/>
        <v/>
      </c>
    </row>
    <row r="16" spans="1:39" ht="15" customHeight="1">
      <c r="B16" s="10"/>
      <c r="E16" s="180"/>
      <c r="F16" s="18"/>
      <c r="J16" s="18"/>
      <c r="K16" s="18"/>
      <c r="L16" s="18"/>
      <c r="Q16" s="9"/>
      <c r="R16" s="9"/>
      <c r="S16" s="9"/>
      <c r="T16" s="2"/>
      <c r="U16" s="2"/>
      <c r="V16" s="2"/>
      <c r="Y16" s="9"/>
      <c r="Z16" s="9"/>
      <c r="AA16" s="9"/>
      <c r="AB16" s="2"/>
      <c r="AC16" s="2"/>
      <c r="AD16" s="2"/>
      <c r="AG16" s="41"/>
      <c r="AH16" s="43"/>
      <c r="AI16" s="43"/>
      <c r="AJ16" s="43"/>
      <c r="AK16" s="41"/>
      <c r="AL16" s="41"/>
      <c r="AM16" s="41"/>
    </row>
    <row r="17" spans="1:39" ht="15" customHeight="1">
      <c r="A17" s="28" t="s">
        <v>158</v>
      </c>
      <c r="B17" s="28" t="s">
        <v>170</v>
      </c>
      <c r="C17" s="28" t="s">
        <v>171</v>
      </c>
      <c r="E17" s="180"/>
      <c r="F17" s="18"/>
      <c r="J17" s="18"/>
      <c r="K17" s="18"/>
      <c r="L17" s="18"/>
      <c r="T17" s="2"/>
      <c r="U17" s="2"/>
      <c r="V17" s="2"/>
      <c r="AB17" s="2"/>
      <c r="AC17" s="2"/>
      <c r="AD17" s="2"/>
      <c r="AG17" s="41" t="str">
        <f t="shared" si="6"/>
        <v/>
      </c>
      <c r="AH17" s="42" t="str">
        <f t="shared" si="0"/>
        <v/>
      </c>
      <c r="AI17" s="42" t="str">
        <f t="shared" si="1"/>
        <v/>
      </c>
      <c r="AJ17" s="42" t="str">
        <f t="shared" si="2"/>
        <v/>
      </c>
      <c r="AK17" s="41" t="str">
        <f t="shared" si="3"/>
        <v/>
      </c>
      <c r="AL17" s="41" t="str">
        <f t="shared" si="4"/>
        <v/>
      </c>
      <c r="AM17" s="41" t="str">
        <f t="shared" si="5"/>
        <v/>
      </c>
    </row>
    <row r="18" spans="1:39" s="143" customFormat="1">
      <c r="A18" s="167" t="s">
        <v>261</v>
      </c>
      <c r="B18" s="19" t="s">
        <v>262</v>
      </c>
      <c r="C18" s="19" t="s">
        <v>263</v>
      </c>
      <c r="D18" s="175" t="s">
        <v>5</v>
      </c>
      <c r="E18" s="180">
        <v>0.03</v>
      </c>
      <c r="F18" s="18">
        <f t="shared" si="7"/>
        <v>0</v>
      </c>
      <c r="G18" s="152">
        <v>0</v>
      </c>
      <c r="H18" s="152">
        <v>0</v>
      </c>
      <c r="I18" s="152">
        <v>0</v>
      </c>
      <c r="J18" s="18">
        <f t="shared" si="8"/>
        <v>0</v>
      </c>
      <c r="K18" s="18">
        <f t="shared" si="9"/>
        <v>0</v>
      </c>
      <c r="L18" s="18">
        <f t="shared" si="10"/>
        <v>0</v>
      </c>
      <c r="M18" s="145"/>
      <c r="N18" s="145"/>
      <c r="O18" s="145"/>
      <c r="P18" s="59">
        <v>0</v>
      </c>
      <c r="Q18" s="59">
        <v>0</v>
      </c>
      <c r="R18" s="59">
        <v>0</v>
      </c>
      <c r="S18" s="59">
        <v>0</v>
      </c>
      <c r="T18" s="59">
        <v>0</v>
      </c>
      <c r="U18" s="59">
        <v>0</v>
      </c>
      <c r="V18" s="59">
        <v>0</v>
      </c>
      <c r="X18" s="146">
        <v>2.1</v>
      </c>
      <c r="Y18" s="15"/>
      <c r="Z18" s="15"/>
      <c r="AA18" s="15"/>
      <c r="AB18" s="59">
        <v>2.1</v>
      </c>
      <c r="AC18" s="59">
        <v>2.2000000000000002</v>
      </c>
      <c r="AD18" s="59">
        <v>2.2999999999999998</v>
      </c>
      <c r="AG18" s="144"/>
      <c r="AH18" s="52"/>
      <c r="AI18" s="52"/>
      <c r="AJ18" s="52"/>
      <c r="AK18" s="144"/>
      <c r="AL18" s="144"/>
      <c r="AM18" s="144"/>
    </row>
    <row r="19" spans="1:39" s="143" customFormat="1" ht="24.65" customHeight="1">
      <c r="A19" s="167" t="s">
        <v>341</v>
      </c>
      <c r="B19" s="167" t="s">
        <v>342</v>
      </c>
      <c r="C19" s="174" t="s">
        <v>343</v>
      </c>
      <c r="D19" s="175" t="s">
        <v>21</v>
      </c>
      <c r="E19" s="180">
        <v>0.03</v>
      </c>
      <c r="F19" s="18">
        <f>ROUND((P19+P19*E19),1)</f>
        <v>8.1999999999999993</v>
      </c>
      <c r="G19" s="152" t="s">
        <v>370</v>
      </c>
      <c r="H19" s="152" t="s">
        <v>371</v>
      </c>
      <c r="I19" s="152" t="s">
        <v>372</v>
      </c>
      <c r="J19" s="18">
        <f t="shared" si="8"/>
        <v>8.1999999999999993</v>
      </c>
      <c r="K19" s="18">
        <f t="shared" si="9"/>
        <v>9.6999999999999993</v>
      </c>
      <c r="L19" s="18">
        <f t="shared" si="10"/>
        <v>6.7</v>
      </c>
      <c r="M19" s="145"/>
      <c r="N19" s="145"/>
      <c r="O19" s="145"/>
      <c r="P19" s="59">
        <f>ROUND(X19+(X19*$T$2),1)</f>
        <v>8</v>
      </c>
      <c r="Q19" s="15" t="s">
        <v>70</v>
      </c>
      <c r="R19" s="15" t="s">
        <v>208</v>
      </c>
      <c r="S19" s="15" t="s">
        <v>139</v>
      </c>
      <c r="T19" s="59">
        <f>ROUND(AB19+(AB19*$T$2),1)</f>
        <v>8</v>
      </c>
      <c r="U19" s="59">
        <f>ROUND(AC19+(AC19*$T$2),1)</f>
        <v>9.4</v>
      </c>
      <c r="V19" s="59">
        <f>ROUND(AD19+(AD19*$V$2),1)</f>
        <v>6.5</v>
      </c>
      <c r="X19" s="146">
        <v>7.8</v>
      </c>
      <c r="Y19" s="15" t="s">
        <v>70</v>
      </c>
      <c r="Z19" s="15" t="s">
        <v>208</v>
      </c>
      <c r="AA19" s="15" t="s">
        <v>139</v>
      </c>
      <c r="AB19" s="59">
        <v>7.8</v>
      </c>
      <c r="AC19" s="59">
        <v>9.1</v>
      </c>
      <c r="AD19" s="59">
        <v>6.3</v>
      </c>
      <c r="AG19" s="144">
        <f t="shared" si="6"/>
        <v>2.5641025641025664E-2</v>
      </c>
      <c r="AH19" s="52" t="str">
        <f t="shared" si="0"/>
        <v/>
      </c>
      <c r="AI19" s="52" t="str">
        <f t="shared" si="1"/>
        <v/>
      </c>
      <c r="AJ19" s="52" t="str">
        <f t="shared" si="2"/>
        <v/>
      </c>
      <c r="AK19" s="144">
        <f t="shared" si="3"/>
        <v>2.5641025641025664E-2</v>
      </c>
      <c r="AL19" s="144">
        <f t="shared" si="4"/>
        <v>3.2967032967033044E-2</v>
      </c>
      <c r="AM19" s="144">
        <f t="shared" si="5"/>
        <v>3.1746031746031772E-2</v>
      </c>
    </row>
    <row r="20" spans="1:39" s="143" customFormat="1" ht="13.5" customHeight="1">
      <c r="A20" s="167"/>
      <c r="B20" s="167"/>
      <c r="C20" s="174"/>
      <c r="D20" s="175"/>
      <c r="E20" s="180"/>
      <c r="F20" s="18"/>
      <c r="G20" s="152"/>
      <c r="H20" s="152"/>
      <c r="I20" s="152"/>
      <c r="J20" s="18"/>
      <c r="K20" s="18"/>
      <c r="L20" s="18"/>
      <c r="M20" s="145"/>
      <c r="N20" s="145"/>
      <c r="O20" s="145"/>
      <c r="P20" s="59"/>
      <c r="Q20" s="15"/>
      <c r="R20" s="15"/>
      <c r="S20" s="15"/>
      <c r="T20" s="59"/>
      <c r="U20" s="59"/>
      <c r="V20" s="59"/>
      <c r="X20" s="146"/>
      <c r="Y20" s="15"/>
      <c r="Z20" s="15"/>
      <c r="AA20" s="15"/>
      <c r="AB20" s="59"/>
      <c r="AC20" s="59"/>
      <c r="AD20" s="59"/>
      <c r="AG20" s="144"/>
      <c r="AH20" s="52"/>
      <c r="AI20" s="52"/>
      <c r="AJ20" s="52"/>
      <c r="AK20" s="144"/>
      <c r="AL20" s="144"/>
      <c r="AM20" s="144"/>
    </row>
    <row r="21" spans="1:39" s="143" customFormat="1" ht="13.5" customHeight="1">
      <c r="A21" s="184" t="s">
        <v>422</v>
      </c>
      <c r="B21" s="184" t="s">
        <v>423</v>
      </c>
      <c r="C21" s="184" t="s">
        <v>424</v>
      </c>
      <c r="D21" s="175"/>
      <c r="E21" s="180"/>
      <c r="F21" s="18"/>
      <c r="G21" s="152"/>
      <c r="H21" s="152"/>
      <c r="I21" s="152"/>
      <c r="J21" s="18"/>
      <c r="K21" s="18"/>
      <c r="L21" s="18"/>
      <c r="M21" s="145"/>
      <c r="N21" s="145"/>
      <c r="O21" s="145"/>
      <c r="P21" s="59"/>
      <c r="Q21" s="15"/>
      <c r="R21" s="15"/>
      <c r="S21" s="15"/>
      <c r="T21" s="59"/>
      <c r="U21" s="59"/>
      <c r="V21" s="59"/>
      <c r="X21" s="146"/>
      <c r="Y21" s="15"/>
      <c r="Z21" s="15"/>
      <c r="AA21" s="15"/>
      <c r="AB21" s="59"/>
      <c r="AC21" s="59"/>
      <c r="AD21" s="59"/>
      <c r="AG21" s="144"/>
      <c r="AH21" s="52"/>
      <c r="AI21" s="52"/>
      <c r="AJ21" s="52"/>
      <c r="AK21" s="144"/>
      <c r="AL21" s="144"/>
      <c r="AM21" s="144"/>
    </row>
    <row r="22" spans="1:39" s="143" customFormat="1" ht="13.5" customHeight="1">
      <c r="A22" s="182" t="s">
        <v>0</v>
      </c>
      <c r="B22" s="182" t="s">
        <v>425</v>
      </c>
      <c r="C22" s="182" t="s">
        <v>42</v>
      </c>
      <c r="D22" s="175">
        <v>0</v>
      </c>
      <c r="E22" s="145" t="s">
        <v>426</v>
      </c>
      <c r="F22" s="18">
        <v>0</v>
      </c>
      <c r="G22" s="152"/>
      <c r="H22" s="152"/>
      <c r="I22" s="152"/>
      <c r="J22" s="18">
        <v>0</v>
      </c>
      <c r="K22" s="18">
        <v>0</v>
      </c>
      <c r="L22" s="18">
        <v>0</v>
      </c>
      <c r="M22" s="145" t="s">
        <v>426</v>
      </c>
      <c r="N22" s="145"/>
      <c r="O22" s="145"/>
      <c r="P22" s="59"/>
      <c r="Q22" s="15"/>
      <c r="R22" s="15"/>
      <c r="S22" s="15"/>
      <c r="T22" s="59"/>
      <c r="U22" s="59"/>
      <c r="V22" s="59"/>
      <c r="X22" s="146"/>
      <c r="Y22" s="15"/>
      <c r="Z22" s="15"/>
      <c r="AA22" s="15"/>
      <c r="AB22" s="59"/>
      <c r="AC22" s="59"/>
      <c r="AD22" s="59"/>
      <c r="AG22" s="144"/>
      <c r="AH22" s="52"/>
      <c r="AI22" s="52"/>
      <c r="AJ22" s="52"/>
      <c r="AK22" s="144"/>
      <c r="AL22" s="144"/>
      <c r="AM22" s="144"/>
    </row>
    <row r="23" spans="1:39" s="143" customFormat="1" ht="13.5" customHeight="1">
      <c r="A23" s="167" t="s">
        <v>427</v>
      </c>
      <c r="B23" s="167" t="s">
        <v>428</v>
      </c>
      <c r="C23" s="174" t="s">
        <v>429</v>
      </c>
      <c r="D23" s="175" t="s">
        <v>5</v>
      </c>
      <c r="E23" s="145" t="s">
        <v>426</v>
      </c>
      <c r="F23" s="18">
        <v>0.43</v>
      </c>
      <c r="G23" s="152"/>
      <c r="H23" s="152"/>
      <c r="I23" s="152"/>
      <c r="J23" s="18">
        <v>0.43</v>
      </c>
      <c r="K23" s="18">
        <v>0.53</v>
      </c>
      <c r="L23" s="18">
        <v>0.38</v>
      </c>
      <c r="M23" s="145" t="s">
        <v>426</v>
      </c>
      <c r="N23" s="145"/>
      <c r="O23" s="145"/>
      <c r="P23" s="59"/>
      <c r="Q23" s="15"/>
      <c r="R23" s="15"/>
      <c r="S23" s="15"/>
      <c r="T23" s="59"/>
      <c r="U23" s="59"/>
      <c r="V23" s="59"/>
      <c r="X23" s="146"/>
      <c r="Y23" s="15"/>
      <c r="Z23" s="15"/>
      <c r="AA23" s="15"/>
      <c r="AB23" s="59"/>
      <c r="AC23" s="59"/>
      <c r="AD23" s="59"/>
      <c r="AG23" s="144"/>
      <c r="AH23" s="52"/>
      <c r="AI23" s="52"/>
      <c r="AJ23" s="52"/>
      <c r="AK23" s="144"/>
      <c r="AL23" s="144"/>
      <c r="AM23" s="144"/>
    </row>
    <row r="24" spans="1:39" ht="13.5" customHeight="1">
      <c r="C24" s="7"/>
      <c r="E24" s="180"/>
      <c r="F24" s="18"/>
      <c r="J24" s="18"/>
      <c r="K24" s="18"/>
      <c r="L24" s="18"/>
      <c r="S24" s="4"/>
      <c r="T24" s="2"/>
      <c r="U24" s="2"/>
      <c r="V24" s="2"/>
      <c r="AA24" s="4"/>
      <c r="AB24" s="2"/>
      <c r="AC24" s="2"/>
      <c r="AD24" s="2"/>
      <c r="AG24" s="41" t="str">
        <f t="shared" si="6"/>
        <v/>
      </c>
      <c r="AH24" s="42" t="str">
        <f t="shared" si="0"/>
        <v/>
      </c>
      <c r="AI24" s="42" t="str">
        <f t="shared" si="1"/>
        <v/>
      </c>
      <c r="AJ24" s="42" t="str">
        <f t="shared" si="2"/>
        <v/>
      </c>
      <c r="AK24" s="41" t="str">
        <f t="shared" si="3"/>
        <v/>
      </c>
      <c r="AL24" s="41" t="str">
        <f t="shared" si="4"/>
        <v/>
      </c>
      <c r="AM24" s="41" t="str">
        <f t="shared" si="5"/>
        <v/>
      </c>
    </row>
    <row r="25" spans="1:39" ht="15" customHeight="1">
      <c r="A25" s="28" t="s">
        <v>159</v>
      </c>
      <c r="B25" s="28" t="s">
        <v>172</v>
      </c>
      <c r="C25" s="28" t="s">
        <v>173</v>
      </c>
      <c r="E25" s="180"/>
      <c r="F25" s="18"/>
      <c r="J25" s="18"/>
      <c r="K25" s="18"/>
      <c r="L25" s="18"/>
      <c r="P25" s="5"/>
      <c r="T25" s="5"/>
      <c r="U25" s="5"/>
      <c r="V25" s="5"/>
      <c r="X25" s="137"/>
      <c r="AB25" s="5"/>
      <c r="AC25" s="5"/>
      <c r="AD25" s="5"/>
      <c r="AG25" s="45" t="str">
        <f t="shared" si="6"/>
        <v/>
      </c>
      <c r="AH25" s="42" t="str">
        <f t="shared" si="0"/>
        <v/>
      </c>
      <c r="AI25" s="42" t="str">
        <f t="shared" si="1"/>
        <v/>
      </c>
      <c r="AJ25" s="42" t="str">
        <f t="shared" si="2"/>
        <v/>
      </c>
      <c r="AK25" s="45" t="str">
        <f t="shared" si="3"/>
        <v/>
      </c>
      <c r="AL25" s="45" t="str">
        <f t="shared" si="4"/>
        <v/>
      </c>
      <c r="AM25" s="45" t="str">
        <f t="shared" si="5"/>
        <v/>
      </c>
    </row>
    <row r="26" spans="1:39" ht="25">
      <c r="A26" s="1" t="s">
        <v>154</v>
      </c>
      <c r="B26" s="3" t="s">
        <v>433</v>
      </c>
      <c r="C26" s="7" t="s">
        <v>434</v>
      </c>
      <c r="D26" s="164" t="s">
        <v>2</v>
      </c>
      <c r="E26" s="180">
        <v>0.03</v>
      </c>
      <c r="F26" s="18">
        <f t="shared" si="7"/>
        <v>0</v>
      </c>
      <c r="G26" s="154" t="s">
        <v>373</v>
      </c>
      <c r="H26" s="154" t="s">
        <v>374</v>
      </c>
      <c r="I26" s="154" t="s">
        <v>375</v>
      </c>
      <c r="J26" s="18">
        <f t="shared" ref="J26:J40" si="15">ROUND((T26+T26*E26),1)</f>
        <v>0</v>
      </c>
      <c r="K26" s="18">
        <f t="shared" ref="K26:K40" si="16">ROUND((U26+U26*E26),1)</f>
        <v>0</v>
      </c>
      <c r="L26" s="18">
        <f t="shared" ref="L26:L40" si="17">ROUND((V26+V26*E26),1)</f>
        <v>0</v>
      </c>
      <c r="M26" s="185"/>
      <c r="N26" s="132"/>
      <c r="O26" s="132"/>
      <c r="P26" s="17">
        <f t="shared" si="14"/>
        <v>0</v>
      </c>
      <c r="Q26" s="3" t="s">
        <v>71</v>
      </c>
      <c r="R26" s="3" t="s">
        <v>211</v>
      </c>
      <c r="S26" s="3" t="s">
        <v>141</v>
      </c>
      <c r="T26" s="17">
        <f t="shared" si="11"/>
        <v>0</v>
      </c>
      <c r="U26" s="2">
        <f t="shared" si="12"/>
        <v>0</v>
      </c>
      <c r="V26" s="2">
        <f>ROUND(AD26+(AD26*$V$2),2)</f>
        <v>0</v>
      </c>
      <c r="X26" s="138">
        <v>0</v>
      </c>
      <c r="Y26" s="3" t="s">
        <v>71</v>
      </c>
      <c r="Z26" s="3" t="s">
        <v>211</v>
      </c>
      <c r="AA26" s="3" t="s">
        <v>141</v>
      </c>
      <c r="AB26" s="17">
        <v>0</v>
      </c>
      <c r="AC26" s="2">
        <v>0</v>
      </c>
      <c r="AD26" s="17">
        <v>0</v>
      </c>
      <c r="AG26" s="50" t="str">
        <f t="shared" si="6"/>
        <v/>
      </c>
      <c r="AH26" s="42" t="str">
        <f t="shared" si="0"/>
        <v/>
      </c>
      <c r="AI26" s="42" t="str">
        <f t="shared" si="1"/>
        <v/>
      </c>
      <c r="AJ26" s="42" t="str">
        <f t="shared" si="2"/>
        <v/>
      </c>
      <c r="AK26" s="50" t="str">
        <f t="shared" si="3"/>
        <v/>
      </c>
      <c r="AL26" s="41" t="str">
        <f t="shared" si="4"/>
        <v/>
      </c>
      <c r="AM26" s="41" t="str">
        <f t="shared" si="5"/>
        <v/>
      </c>
    </row>
    <row r="27" spans="1:39">
      <c r="B27" s="3"/>
      <c r="C27" s="7"/>
      <c r="D27" s="164"/>
      <c r="E27" s="180"/>
      <c r="F27" s="18"/>
      <c r="G27" s="154"/>
      <c r="H27" s="154"/>
      <c r="I27" s="154"/>
      <c r="J27" s="18"/>
      <c r="K27" s="18"/>
      <c r="L27" s="18"/>
      <c r="M27" s="185"/>
      <c r="N27" s="132"/>
      <c r="O27" s="132"/>
      <c r="P27" s="17"/>
      <c r="T27" s="17"/>
      <c r="U27" s="2"/>
      <c r="V27" s="2"/>
      <c r="X27" s="138"/>
      <c r="AB27" s="17"/>
      <c r="AC27" s="2"/>
      <c r="AD27" s="17"/>
      <c r="AG27" s="50"/>
      <c r="AH27" s="42"/>
      <c r="AI27" s="42"/>
      <c r="AJ27" s="42"/>
      <c r="AK27" s="50"/>
      <c r="AL27" s="41"/>
      <c r="AM27" s="41"/>
    </row>
    <row r="28" spans="1:39">
      <c r="A28" s="184" t="s">
        <v>420</v>
      </c>
      <c r="B28" s="184" t="s">
        <v>419</v>
      </c>
      <c r="C28" s="184" t="s">
        <v>421</v>
      </c>
      <c r="E28" s="180"/>
      <c r="F28" s="18"/>
      <c r="J28" s="18"/>
      <c r="K28" s="18"/>
      <c r="L28" s="18"/>
      <c r="M28" s="185"/>
      <c r="N28" s="132"/>
      <c r="O28" s="132"/>
      <c r="P28" s="17"/>
      <c r="T28" s="17"/>
      <c r="U28" s="2"/>
      <c r="V28" s="2"/>
      <c r="X28" s="138"/>
      <c r="AB28" s="17"/>
      <c r="AC28" s="2"/>
      <c r="AD28" s="17"/>
      <c r="AG28" s="50"/>
      <c r="AH28" s="42"/>
      <c r="AI28" s="42"/>
      <c r="AJ28" s="42"/>
      <c r="AK28" s="50"/>
      <c r="AL28" s="41"/>
      <c r="AM28" s="41"/>
    </row>
    <row r="29" spans="1:39">
      <c r="A29" s="1" t="s">
        <v>415</v>
      </c>
      <c r="B29" s="10" t="s">
        <v>415</v>
      </c>
      <c r="C29" s="1" t="s">
        <v>415</v>
      </c>
      <c r="D29" s="162" t="s">
        <v>2</v>
      </c>
      <c r="E29" s="145" t="s">
        <v>426</v>
      </c>
      <c r="F29" s="18">
        <v>0</v>
      </c>
      <c r="J29" s="18">
        <v>0</v>
      </c>
      <c r="K29" s="18">
        <v>0</v>
      </c>
      <c r="L29" s="18">
        <v>0</v>
      </c>
      <c r="M29" s="145" t="s">
        <v>426</v>
      </c>
      <c r="N29" s="132"/>
      <c r="O29" s="132"/>
      <c r="P29" s="17"/>
      <c r="T29" s="17"/>
      <c r="U29" s="2"/>
      <c r="V29" s="2"/>
      <c r="X29" s="138"/>
      <c r="AB29" s="17"/>
      <c r="AC29" s="2"/>
      <c r="AD29" s="17"/>
      <c r="AG29" s="50"/>
      <c r="AH29" s="42"/>
      <c r="AI29" s="42"/>
      <c r="AJ29" s="42"/>
      <c r="AK29" s="50"/>
      <c r="AL29" s="41"/>
      <c r="AM29" s="41"/>
    </row>
    <row r="30" spans="1:39">
      <c r="B30" s="4"/>
      <c r="C30" s="4"/>
      <c r="D30" s="165"/>
      <c r="E30" s="180"/>
      <c r="F30" s="18"/>
      <c r="G30" s="155"/>
      <c r="H30" s="155"/>
      <c r="I30" s="155"/>
      <c r="J30" s="18"/>
      <c r="K30" s="18"/>
      <c r="L30" s="18"/>
      <c r="M30" s="186"/>
      <c r="N30" s="133"/>
      <c r="O30" s="133"/>
      <c r="Q30" s="4"/>
      <c r="R30" s="4"/>
      <c r="S30" s="4"/>
      <c r="T30" s="5"/>
      <c r="V30" s="2"/>
      <c r="Y30" s="4"/>
      <c r="Z30" s="4"/>
      <c r="AA30" s="4"/>
      <c r="AB30" s="5"/>
      <c r="AD30" s="2"/>
      <c r="AG30" s="41" t="str">
        <f t="shared" si="6"/>
        <v/>
      </c>
      <c r="AH30" s="42" t="str">
        <f t="shared" si="0"/>
        <v/>
      </c>
      <c r="AI30" s="42" t="str">
        <f t="shared" si="1"/>
        <v/>
      </c>
      <c r="AJ30" s="42" t="str">
        <f t="shared" si="2"/>
        <v/>
      </c>
      <c r="AK30" s="45" t="str">
        <f t="shared" si="3"/>
        <v/>
      </c>
      <c r="AL30" s="42" t="str">
        <f t="shared" si="4"/>
        <v/>
      </c>
      <c r="AM30" s="41" t="str">
        <f t="shared" si="5"/>
        <v/>
      </c>
    </row>
    <row r="31" spans="1:39" ht="15" customHeight="1">
      <c r="A31" s="28" t="s">
        <v>160</v>
      </c>
      <c r="B31" s="28" t="s">
        <v>174</v>
      </c>
      <c r="C31" s="28" t="s">
        <v>175</v>
      </c>
      <c r="D31" s="164"/>
      <c r="E31" s="180"/>
      <c r="F31" s="18"/>
      <c r="G31" s="154"/>
      <c r="H31" s="154"/>
      <c r="I31" s="154"/>
      <c r="J31" s="18"/>
      <c r="K31" s="18"/>
      <c r="L31" s="18"/>
      <c r="M31" s="185"/>
      <c r="N31" s="132"/>
      <c r="O31" s="132"/>
      <c r="T31" s="17"/>
      <c r="U31" s="2"/>
      <c r="V31" s="2"/>
      <c r="X31" s="38">
        <v>0</v>
      </c>
      <c r="AB31" s="17">
        <v>0</v>
      </c>
      <c r="AC31" s="2">
        <v>0</v>
      </c>
      <c r="AD31" s="2">
        <v>0</v>
      </c>
      <c r="AG31" s="41" t="str">
        <f t="shared" si="6"/>
        <v/>
      </c>
      <c r="AH31" s="42" t="str">
        <f t="shared" si="0"/>
        <v/>
      </c>
      <c r="AI31" s="42" t="str">
        <f t="shared" si="1"/>
        <v/>
      </c>
      <c r="AJ31" s="42" t="str">
        <f t="shared" si="2"/>
        <v/>
      </c>
      <c r="AK31" s="50" t="str">
        <f t="shared" si="3"/>
        <v/>
      </c>
      <c r="AL31" s="41" t="str">
        <f t="shared" si="4"/>
        <v/>
      </c>
      <c r="AM31" s="41" t="str">
        <f t="shared" si="5"/>
        <v/>
      </c>
    </row>
    <row r="32" spans="1:39" ht="15" customHeight="1">
      <c r="A32" s="1" t="s">
        <v>0</v>
      </c>
      <c r="B32" s="1" t="s">
        <v>226</v>
      </c>
      <c r="C32" s="1" t="s">
        <v>112</v>
      </c>
      <c r="D32" s="162">
        <v>0</v>
      </c>
      <c r="E32" s="180">
        <v>0.03</v>
      </c>
      <c r="F32" s="18">
        <f t="shared" si="7"/>
        <v>0</v>
      </c>
      <c r="J32" s="18">
        <f t="shared" si="15"/>
        <v>0</v>
      </c>
      <c r="K32" s="18">
        <f t="shared" si="16"/>
        <v>0</v>
      </c>
      <c r="L32" s="18">
        <f t="shared" si="17"/>
        <v>0</v>
      </c>
      <c r="P32" s="2">
        <f t="shared" si="14"/>
        <v>0</v>
      </c>
      <c r="Q32" s="11"/>
      <c r="T32" s="2">
        <f t="shared" si="11"/>
        <v>0</v>
      </c>
      <c r="U32" s="2">
        <f t="shared" si="12"/>
        <v>0</v>
      </c>
      <c r="V32" s="2">
        <f t="shared" ref="V32" si="18">ROUND(AD32+(AD32*$V$2),2)</f>
        <v>0</v>
      </c>
      <c r="X32" s="38">
        <v>0</v>
      </c>
      <c r="Y32" s="11"/>
      <c r="AB32" s="2">
        <v>0</v>
      </c>
      <c r="AC32" s="2">
        <v>0</v>
      </c>
      <c r="AD32" s="2">
        <v>0</v>
      </c>
      <c r="AG32" s="41" t="str">
        <f t="shared" si="6"/>
        <v/>
      </c>
      <c r="AH32" s="44" t="str">
        <f t="shared" si="0"/>
        <v/>
      </c>
      <c r="AI32" s="42" t="str">
        <f t="shared" si="1"/>
        <v/>
      </c>
      <c r="AJ32" s="42" t="str">
        <f t="shared" si="2"/>
        <v/>
      </c>
      <c r="AK32" s="41" t="str">
        <f t="shared" si="3"/>
        <v/>
      </c>
      <c r="AL32" s="41" t="str">
        <f t="shared" si="4"/>
        <v/>
      </c>
      <c r="AM32" s="41" t="str">
        <f t="shared" si="5"/>
        <v/>
      </c>
    </row>
    <row r="33" spans="1:39" ht="25.5">
      <c r="A33" s="1" t="s">
        <v>58</v>
      </c>
      <c r="B33" s="3" t="s">
        <v>194</v>
      </c>
      <c r="C33" s="1" t="s">
        <v>119</v>
      </c>
      <c r="D33" s="162">
        <v>5</v>
      </c>
      <c r="E33" s="180">
        <v>0.03</v>
      </c>
      <c r="F33" s="18">
        <f t="shared" si="7"/>
        <v>5.8</v>
      </c>
      <c r="G33" s="152" t="s">
        <v>376</v>
      </c>
      <c r="H33" s="152" t="s">
        <v>377</v>
      </c>
      <c r="I33" s="152" t="s">
        <v>378</v>
      </c>
      <c r="J33" s="18">
        <f t="shared" si="15"/>
        <v>5.8</v>
      </c>
      <c r="K33" s="18">
        <f t="shared" si="16"/>
        <v>6.7</v>
      </c>
      <c r="L33" s="18">
        <f t="shared" si="17"/>
        <v>4.5999999999999996</v>
      </c>
      <c r="P33" s="2">
        <f>ROUND(X33+(X33*$T$2),1)</f>
        <v>5.6</v>
      </c>
      <c r="Q33" s="3" t="s">
        <v>186</v>
      </c>
      <c r="R33" s="3" t="s">
        <v>218</v>
      </c>
      <c r="S33" s="3" t="s">
        <v>142</v>
      </c>
      <c r="T33" s="2">
        <f>ROUND(AB33+(AB33*$T$2),1)</f>
        <v>5.6</v>
      </c>
      <c r="U33" s="18">
        <f>ROUND(AC33+(AC33*$T$2),1)</f>
        <v>6.5</v>
      </c>
      <c r="V33" s="2">
        <f>ROUND(AD33+(AD33*$V$2),1)</f>
        <v>4.5</v>
      </c>
      <c r="X33" s="38">
        <v>5.4</v>
      </c>
      <c r="Y33" s="3" t="s">
        <v>186</v>
      </c>
      <c r="Z33" s="3" t="s">
        <v>218</v>
      </c>
      <c r="AA33" s="3" t="s">
        <v>142</v>
      </c>
      <c r="AB33" s="2">
        <v>5.4</v>
      </c>
      <c r="AC33" s="18">
        <v>6.3</v>
      </c>
      <c r="AD33" s="2">
        <v>4.4000000000000004</v>
      </c>
      <c r="AG33" s="41">
        <f t="shared" si="6"/>
        <v>3.7037037037036903E-2</v>
      </c>
      <c r="AH33" s="42" t="str">
        <f t="shared" si="0"/>
        <v/>
      </c>
      <c r="AI33" s="42" t="str">
        <f t="shared" si="1"/>
        <v/>
      </c>
      <c r="AJ33" s="42" t="str">
        <f t="shared" si="2"/>
        <v/>
      </c>
      <c r="AK33" s="41">
        <f t="shared" si="3"/>
        <v>3.7037037037036903E-2</v>
      </c>
      <c r="AL33" s="51">
        <f t="shared" si="4"/>
        <v>3.1746031746031772E-2</v>
      </c>
      <c r="AM33" s="41">
        <f t="shared" si="5"/>
        <v>2.2727272727272645E-2</v>
      </c>
    </row>
    <row r="34" spans="1:39">
      <c r="D34" s="165"/>
      <c r="E34" s="180"/>
      <c r="F34" s="18"/>
      <c r="G34" s="155"/>
      <c r="H34" s="155"/>
      <c r="I34" s="155"/>
      <c r="J34" s="18"/>
      <c r="K34" s="18"/>
      <c r="L34" s="18"/>
      <c r="M34" s="133"/>
      <c r="N34" s="133"/>
      <c r="O34" s="133"/>
      <c r="Q34" s="4"/>
      <c r="R34" s="15"/>
      <c r="T34" s="2"/>
      <c r="V34" s="2"/>
      <c r="Y34" s="4"/>
      <c r="Z34" s="15"/>
      <c r="AB34" s="2"/>
      <c r="AD34" s="2"/>
      <c r="AG34" s="41" t="str">
        <f t="shared" si="6"/>
        <v/>
      </c>
      <c r="AH34" s="42" t="str">
        <f t="shared" si="0"/>
        <v/>
      </c>
      <c r="AI34" s="52" t="str">
        <f t="shared" si="1"/>
        <v/>
      </c>
      <c r="AJ34" s="42" t="str">
        <f t="shared" si="2"/>
        <v/>
      </c>
      <c r="AK34" s="41" t="str">
        <f t="shared" si="3"/>
        <v/>
      </c>
      <c r="AL34" s="42" t="str">
        <f t="shared" si="4"/>
        <v/>
      </c>
      <c r="AM34" s="41" t="str">
        <f t="shared" si="5"/>
        <v/>
      </c>
    </row>
    <row r="35" spans="1:39" ht="15" customHeight="1">
      <c r="A35" s="28" t="s">
        <v>161</v>
      </c>
      <c r="B35" s="28" t="s">
        <v>176</v>
      </c>
      <c r="C35" s="28" t="s">
        <v>177</v>
      </c>
      <c r="E35" s="180"/>
      <c r="F35" s="18"/>
      <c r="J35" s="18"/>
      <c r="K35" s="18"/>
      <c r="L35" s="18"/>
      <c r="R35" s="15"/>
      <c r="T35" s="2"/>
      <c r="U35" s="2"/>
      <c r="V35" s="2"/>
      <c r="Z35" s="15"/>
      <c r="AB35" s="2"/>
      <c r="AC35" s="2"/>
      <c r="AD35" s="2"/>
      <c r="AG35" s="41" t="str">
        <f t="shared" si="6"/>
        <v/>
      </c>
      <c r="AH35" s="42" t="str">
        <f t="shared" si="0"/>
        <v/>
      </c>
      <c r="AI35" s="52" t="str">
        <f t="shared" si="1"/>
        <v/>
      </c>
      <c r="AJ35" s="42" t="str">
        <f t="shared" si="2"/>
        <v/>
      </c>
      <c r="AK35" s="41" t="str">
        <f t="shared" si="3"/>
        <v/>
      </c>
      <c r="AL35" s="41" t="str">
        <f t="shared" si="4"/>
        <v/>
      </c>
      <c r="AM35" s="41" t="str">
        <f t="shared" si="5"/>
        <v/>
      </c>
    </row>
    <row r="36" spans="1:39" ht="15" customHeight="1">
      <c r="A36" s="1" t="s">
        <v>0</v>
      </c>
      <c r="B36" s="1" t="s">
        <v>29</v>
      </c>
      <c r="C36" s="7" t="s">
        <v>112</v>
      </c>
      <c r="D36" s="162">
        <v>0</v>
      </c>
      <c r="E36" s="180">
        <v>0.03</v>
      </c>
      <c r="F36" s="18">
        <f t="shared" si="7"/>
        <v>0</v>
      </c>
      <c r="J36" s="18">
        <f t="shared" si="15"/>
        <v>0</v>
      </c>
      <c r="K36" s="18">
        <f t="shared" si="16"/>
        <v>0</v>
      </c>
      <c r="L36" s="18">
        <f t="shared" si="17"/>
        <v>0</v>
      </c>
      <c r="P36" s="2">
        <f t="shared" si="14"/>
        <v>0</v>
      </c>
      <c r="Q36" s="4"/>
      <c r="S36" s="4"/>
      <c r="T36" s="2">
        <f t="shared" si="11"/>
        <v>0</v>
      </c>
      <c r="U36" s="2">
        <f t="shared" si="12"/>
        <v>0</v>
      </c>
      <c r="V36" s="2">
        <f>ROUND(AD36+(AD36*$V$2),2)</f>
        <v>0</v>
      </c>
      <c r="X36" s="38">
        <v>0</v>
      </c>
      <c r="Y36" s="4"/>
      <c r="AA36" s="4"/>
      <c r="AB36" s="2">
        <v>0</v>
      </c>
      <c r="AC36" s="2">
        <v>0</v>
      </c>
      <c r="AD36" s="2">
        <v>0</v>
      </c>
      <c r="AG36" s="41" t="str">
        <f t="shared" si="6"/>
        <v/>
      </c>
      <c r="AH36" s="42" t="str">
        <f t="shared" si="0"/>
        <v/>
      </c>
      <c r="AI36" s="42" t="str">
        <f t="shared" si="1"/>
        <v/>
      </c>
      <c r="AJ36" s="42" t="str">
        <f t="shared" si="2"/>
        <v/>
      </c>
      <c r="AK36" s="41" t="str">
        <f t="shared" si="3"/>
        <v/>
      </c>
      <c r="AL36" s="41" t="str">
        <f t="shared" si="4"/>
        <v/>
      </c>
      <c r="AM36" s="41" t="str">
        <f t="shared" si="5"/>
        <v/>
      </c>
    </row>
    <row r="37" spans="1:39" ht="15" customHeight="1">
      <c r="A37" s="1" t="s">
        <v>60</v>
      </c>
      <c r="B37" s="1" t="s">
        <v>195</v>
      </c>
      <c r="C37" s="7" t="s">
        <v>122</v>
      </c>
      <c r="D37" s="162" t="s">
        <v>20</v>
      </c>
      <c r="E37" s="180">
        <v>0.03</v>
      </c>
      <c r="F37" s="18">
        <f>ROUND((P37+P37*E37),1)</f>
        <v>6.7</v>
      </c>
      <c r="G37" s="152" t="s">
        <v>379</v>
      </c>
      <c r="H37" s="152" t="s">
        <v>380</v>
      </c>
      <c r="I37" s="152" t="s">
        <v>381</v>
      </c>
      <c r="J37" s="18">
        <f t="shared" si="15"/>
        <v>6.7</v>
      </c>
      <c r="K37" s="18">
        <f t="shared" si="16"/>
        <v>7.6</v>
      </c>
      <c r="L37" s="18">
        <f t="shared" si="17"/>
        <v>5.5</v>
      </c>
      <c r="P37" s="2">
        <f>ROUND(X37+(X37*$T$2),1)</f>
        <v>6.5</v>
      </c>
      <c r="Q37" s="11" t="s">
        <v>72</v>
      </c>
      <c r="R37" s="11" t="s">
        <v>220</v>
      </c>
      <c r="S37" s="11" t="s">
        <v>145</v>
      </c>
      <c r="T37" s="2">
        <f t="shared" ref="T37:U40" si="19">ROUND(AB37+(AB37*$T$2),1)</f>
        <v>6.5</v>
      </c>
      <c r="U37" s="2">
        <f t="shared" si="19"/>
        <v>7.4</v>
      </c>
      <c r="V37" s="2">
        <f>ROUND(AD37+(AD37*$V$2),1)</f>
        <v>5.3</v>
      </c>
      <c r="X37" s="38">
        <v>6.3</v>
      </c>
      <c r="Y37" s="11" t="s">
        <v>72</v>
      </c>
      <c r="Z37" s="11" t="s">
        <v>220</v>
      </c>
      <c r="AA37" s="11" t="s">
        <v>145</v>
      </c>
      <c r="AB37" s="2">
        <v>6.3</v>
      </c>
      <c r="AC37" s="2">
        <v>7.2</v>
      </c>
      <c r="AD37" s="2">
        <v>5.0999999999999996</v>
      </c>
      <c r="AG37" s="41">
        <f t="shared" si="6"/>
        <v>3.1746031746031772E-2</v>
      </c>
      <c r="AH37" s="44" t="str">
        <f t="shared" si="0"/>
        <v/>
      </c>
      <c r="AI37" s="44" t="str">
        <f t="shared" si="1"/>
        <v/>
      </c>
      <c r="AJ37" s="44" t="str">
        <f t="shared" si="2"/>
        <v/>
      </c>
      <c r="AK37" s="41">
        <f t="shared" si="3"/>
        <v>3.1746031746031772E-2</v>
      </c>
      <c r="AL37" s="41">
        <f t="shared" si="4"/>
        <v>2.7777777777777801E-2</v>
      </c>
      <c r="AM37" s="41">
        <f t="shared" si="5"/>
        <v>3.9215686274509838E-2</v>
      </c>
    </row>
    <row r="38" spans="1:39" ht="15" customHeight="1">
      <c r="A38" s="1" t="s">
        <v>77</v>
      </c>
      <c r="B38" s="1" t="s">
        <v>196</v>
      </c>
      <c r="C38" s="7" t="s">
        <v>123</v>
      </c>
      <c r="D38" s="162" t="s">
        <v>21</v>
      </c>
      <c r="E38" s="180">
        <v>0.03</v>
      </c>
      <c r="F38" s="18">
        <f t="shared" si="7"/>
        <v>6.7</v>
      </c>
      <c r="G38" s="152" t="s">
        <v>382</v>
      </c>
      <c r="H38" s="152" t="s">
        <v>383</v>
      </c>
      <c r="I38" s="152" t="s">
        <v>384</v>
      </c>
      <c r="J38" s="18">
        <f t="shared" si="15"/>
        <v>6.7</v>
      </c>
      <c r="K38" s="18">
        <f t="shared" si="16"/>
        <v>7.6</v>
      </c>
      <c r="L38" s="18">
        <f t="shared" si="17"/>
        <v>5.5</v>
      </c>
      <c r="P38" s="2">
        <f>ROUND(X38+(X38*$T$2),1)</f>
        <v>6.5</v>
      </c>
      <c r="Q38" s="11" t="s">
        <v>73</v>
      </c>
      <c r="R38" s="11" t="s">
        <v>221</v>
      </c>
      <c r="S38" s="11" t="s">
        <v>184</v>
      </c>
      <c r="T38" s="2">
        <f t="shared" si="19"/>
        <v>6.5</v>
      </c>
      <c r="U38" s="2">
        <f t="shared" si="19"/>
        <v>7.4</v>
      </c>
      <c r="V38" s="2">
        <f>ROUND(AD38+(AD38*$V$2),1)</f>
        <v>5.3</v>
      </c>
      <c r="X38" s="38">
        <v>6.3</v>
      </c>
      <c r="Y38" s="11" t="s">
        <v>73</v>
      </c>
      <c r="Z38" s="11" t="s">
        <v>221</v>
      </c>
      <c r="AA38" s="11" t="s">
        <v>184</v>
      </c>
      <c r="AB38" s="2">
        <v>6.3</v>
      </c>
      <c r="AC38" s="2">
        <v>7.2</v>
      </c>
      <c r="AD38" s="2">
        <v>5.0999999999999996</v>
      </c>
      <c r="AG38" s="41">
        <f t="shared" si="6"/>
        <v>3.1746031746031772E-2</v>
      </c>
      <c r="AH38" s="44" t="str">
        <f t="shared" si="0"/>
        <v/>
      </c>
      <c r="AI38" s="44" t="str">
        <f t="shared" si="1"/>
        <v/>
      </c>
      <c r="AJ38" s="44" t="str">
        <f t="shared" si="2"/>
        <v/>
      </c>
      <c r="AK38" s="41">
        <f t="shared" si="3"/>
        <v>3.1746031746031772E-2</v>
      </c>
      <c r="AL38" s="41">
        <f t="shared" si="4"/>
        <v>2.7777777777777801E-2</v>
      </c>
      <c r="AM38" s="41">
        <f t="shared" si="5"/>
        <v>3.9215686274509838E-2</v>
      </c>
    </row>
    <row r="39" spans="1:39" ht="15" customHeight="1">
      <c r="A39" s="1" t="s">
        <v>59</v>
      </c>
      <c r="B39" s="1" t="s">
        <v>197</v>
      </c>
      <c r="C39" s="1" t="s">
        <v>124</v>
      </c>
      <c r="D39" s="162" t="s">
        <v>56</v>
      </c>
      <c r="E39" s="180">
        <v>0.03</v>
      </c>
      <c r="F39" s="18">
        <f t="shared" si="7"/>
        <v>12.3</v>
      </c>
      <c r="G39" s="152" t="s">
        <v>385</v>
      </c>
      <c r="H39" s="152" t="s">
        <v>386</v>
      </c>
      <c r="I39" s="152" t="s">
        <v>387</v>
      </c>
      <c r="J39" s="18">
        <f t="shared" si="15"/>
        <v>12.3</v>
      </c>
      <c r="K39" s="18">
        <f t="shared" si="16"/>
        <v>14.1</v>
      </c>
      <c r="L39" s="18">
        <f t="shared" si="17"/>
        <v>9.9</v>
      </c>
      <c r="P39" s="2">
        <f>ROUND(X39+(X39*$T$2),1)</f>
        <v>11.9</v>
      </c>
      <c r="Q39" s="11" t="s">
        <v>74</v>
      </c>
      <c r="R39" s="11" t="s">
        <v>222</v>
      </c>
      <c r="S39" s="11" t="s">
        <v>147</v>
      </c>
      <c r="T39" s="2">
        <f t="shared" si="19"/>
        <v>11.9</v>
      </c>
      <c r="U39" s="2">
        <f t="shared" si="19"/>
        <v>13.7</v>
      </c>
      <c r="V39" s="2">
        <f>ROUND(AD39+(AD39*$V$2),1)</f>
        <v>9.6</v>
      </c>
      <c r="X39" s="38">
        <v>11.5</v>
      </c>
      <c r="Y39" s="11" t="s">
        <v>74</v>
      </c>
      <c r="Z39" s="11" t="s">
        <v>222</v>
      </c>
      <c r="AA39" s="11" t="s">
        <v>147</v>
      </c>
      <c r="AB39" s="2">
        <v>11.5</v>
      </c>
      <c r="AC39" s="2">
        <v>13.3</v>
      </c>
      <c r="AD39" s="2">
        <v>9.3000000000000007</v>
      </c>
      <c r="AG39" s="41">
        <f t="shared" si="6"/>
        <v>3.4782608695652202E-2</v>
      </c>
      <c r="AH39" s="44" t="str">
        <f t="shared" si="0"/>
        <v/>
      </c>
      <c r="AI39" s="44" t="str">
        <f t="shared" si="1"/>
        <v/>
      </c>
      <c r="AJ39" s="44" t="str">
        <f t="shared" si="2"/>
        <v/>
      </c>
      <c r="AK39" s="41">
        <f t="shared" si="3"/>
        <v>3.4782608695652202E-2</v>
      </c>
      <c r="AL39" s="41">
        <f t="shared" si="4"/>
        <v>3.0075187969924703E-2</v>
      </c>
      <c r="AM39" s="41">
        <f t="shared" si="5"/>
        <v>3.2258064516128913E-2</v>
      </c>
    </row>
    <row r="40" spans="1:39" ht="15" customHeight="1">
      <c r="A40" s="1" t="s">
        <v>78</v>
      </c>
      <c r="B40" s="1" t="s">
        <v>198</v>
      </c>
      <c r="C40" s="4" t="s">
        <v>178</v>
      </c>
      <c r="D40" s="162" t="s">
        <v>57</v>
      </c>
      <c r="E40" s="180">
        <v>0.03</v>
      </c>
      <c r="F40" s="18">
        <f t="shared" si="7"/>
        <v>12.3</v>
      </c>
      <c r="G40" s="152" t="s">
        <v>388</v>
      </c>
      <c r="H40" s="152" t="s">
        <v>389</v>
      </c>
      <c r="I40" s="152" t="s">
        <v>390</v>
      </c>
      <c r="J40" s="18">
        <f t="shared" si="15"/>
        <v>12.3</v>
      </c>
      <c r="K40" s="18">
        <f t="shared" si="16"/>
        <v>14.1</v>
      </c>
      <c r="L40" s="18">
        <f t="shared" si="17"/>
        <v>9.9</v>
      </c>
      <c r="P40" s="2">
        <f>ROUND(X40+(X40*$T$2),1)</f>
        <v>11.9</v>
      </c>
      <c r="Q40" s="11" t="s">
        <v>75</v>
      </c>
      <c r="R40" s="11" t="s">
        <v>223</v>
      </c>
      <c r="S40" s="11" t="s">
        <v>148</v>
      </c>
      <c r="T40" s="2">
        <f t="shared" si="19"/>
        <v>11.9</v>
      </c>
      <c r="U40" s="2">
        <f t="shared" si="19"/>
        <v>13.7</v>
      </c>
      <c r="V40" s="2">
        <f>ROUND(AD40+(AD40*$V$2),1)</f>
        <v>9.6</v>
      </c>
      <c r="X40" s="38">
        <v>11.5</v>
      </c>
      <c r="Y40" s="11" t="s">
        <v>75</v>
      </c>
      <c r="Z40" s="11" t="s">
        <v>223</v>
      </c>
      <c r="AA40" s="11" t="s">
        <v>148</v>
      </c>
      <c r="AB40" s="2">
        <v>11.5</v>
      </c>
      <c r="AC40" s="2">
        <v>13.3</v>
      </c>
      <c r="AD40" s="2">
        <v>9.3000000000000007</v>
      </c>
      <c r="AG40" s="41">
        <f t="shared" si="6"/>
        <v>3.4782608695652202E-2</v>
      </c>
      <c r="AH40" s="44" t="str">
        <f t="shared" si="0"/>
        <v/>
      </c>
      <c r="AI40" s="44" t="str">
        <f t="shared" si="1"/>
        <v/>
      </c>
      <c r="AJ40" s="44" t="str">
        <f t="shared" si="2"/>
        <v/>
      </c>
      <c r="AK40" s="41">
        <f t="shared" si="3"/>
        <v>3.4782608695652202E-2</v>
      </c>
      <c r="AL40" s="41">
        <f t="shared" si="4"/>
        <v>3.0075187969924703E-2</v>
      </c>
      <c r="AM40" s="41">
        <f t="shared" si="5"/>
        <v>3.2258064516128913E-2</v>
      </c>
    </row>
    <row r="41" spans="1:39">
      <c r="C41" s="4"/>
      <c r="D41" s="165"/>
      <c r="E41" s="180"/>
      <c r="F41" s="18"/>
      <c r="G41" s="155"/>
      <c r="H41" s="155"/>
      <c r="I41" s="155"/>
      <c r="J41" s="18"/>
      <c r="K41" s="18"/>
      <c r="L41" s="18"/>
      <c r="M41" s="133"/>
      <c r="N41" s="133"/>
      <c r="O41" s="133"/>
      <c r="Q41" s="4"/>
      <c r="S41" s="4"/>
      <c r="T41" s="2"/>
      <c r="V41" s="2"/>
      <c r="Y41" s="4"/>
      <c r="AA41" s="4"/>
      <c r="AB41" s="2"/>
      <c r="AD41" s="2"/>
      <c r="AG41" s="41" t="str">
        <f t="shared" si="6"/>
        <v/>
      </c>
      <c r="AH41" s="42" t="str">
        <f t="shared" si="0"/>
        <v/>
      </c>
      <c r="AI41" s="42" t="str">
        <f t="shared" si="1"/>
        <v/>
      </c>
      <c r="AJ41" s="42" t="str">
        <f t="shared" si="2"/>
        <v/>
      </c>
      <c r="AK41" s="41" t="str">
        <f t="shared" si="3"/>
        <v/>
      </c>
      <c r="AL41" s="42" t="str">
        <f t="shared" si="4"/>
        <v/>
      </c>
      <c r="AM41" s="41" t="str">
        <f t="shared" si="5"/>
        <v/>
      </c>
    </row>
    <row r="42" spans="1:39" ht="15" customHeight="1">
      <c r="A42" s="184" t="s">
        <v>162</v>
      </c>
      <c r="B42" s="184" t="s">
        <v>179</v>
      </c>
      <c r="C42" s="184" t="s">
        <v>180</v>
      </c>
      <c r="E42" s="180"/>
      <c r="F42" s="18"/>
      <c r="J42" s="18"/>
      <c r="K42" s="18"/>
      <c r="L42" s="18"/>
      <c r="T42" s="2"/>
      <c r="U42" s="2"/>
      <c r="V42" s="2"/>
      <c r="AB42" s="2"/>
      <c r="AC42" s="2"/>
      <c r="AD42" s="2"/>
      <c r="AG42" s="41" t="str">
        <f t="shared" si="6"/>
        <v/>
      </c>
      <c r="AH42" s="42" t="str">
        <f t="shared" si="0"/>
        <v/>
      </c>
      <c r="AI42" s="42" t="str">
        <f t="shared" si="1"/>
        <v/>
      </c>
      <c r="AJ42" s="42" t="str">
        <f t="shared" si="2"/>
        <v/>
      </c>
      <c r="AK42" s="41" t="str">
        <f t="shared" si="3"/>
        <v/>
      </c>
      <c r="AL42" s="41" t="str">
        <f t="shared" si="4"/>
        <v/>
      </c>
      <c r="AM42" s="41" t="str">
        <f t="shared" si="5"/>
        <v/>
      </c>
    </row>
    <row r="43" spans="1:39" ht="15" customHeight="1">
      <c r="A43" s="1" t="s">
        <v>417</v>
      </c>
      <c r="B43" s="1" t="s">
        <v>417</v>
      </c>
      <c r="C43" s="1" t="s">
        <v>417</v>
      </c>
      <c r="D43" s="162" t="s">
        <v>418</v>
      </c>
      <c r="E43" s="145" t="s">
        <v>426</v>
      </c>
      <c r="F43" s="18">
        <v>0</v>
      </c>
      <c r="J43" s="18">
        <v>0</v>
      </c>
      <c r="K43" s="18">
        <v>0</v>
      </c>
      <c r="L43" s="18">
        <v>0</v>
      </c>
      <c r="M43" s="145" t="s">
        <v>426</v>
      </c>
      <c r="P43" s="2">
        <f t="shared" si="14"/>
        <v>0</v>
      </c>
      <c r="S43" s="4"/>
      <c r="T43" s="2">
        <f t="shared" si="11"/>
        <v>0</v>
      </c>
      <c r="U43" s="2">
        <f t="shared" si="12"/>
        <v>0</v>
      </c>
      <c r="V43" s="2">
        <f t="shared" ref="V43" si="20">ROUND(AD43+(AD43*$V$2),2)</f>
        <v>0</v>
      </c>
      <c r="X43" s="38">
        <v>0</v>
      </c>
      <c r="AA43" s="4"/>
      <c r="AB43" s="2">
        <v>0</v>
      </c>
      <c r="AC43" s="2">
        <v>0</v>
      </c>
      <c r="AD43" s="2">
        <v>0</v>
      </c>
      <c r="AG43" s="41" t="str">
        <f t="shared" si="6"/>
        <v/>
      </c>
      <c r="AH43" s="42" t="str">
        <f t="shared" si="0"/>
        <v/>
      </c>
      <c r="AI43" s="42" t="str">
        <f t="shared" si="1"/>
        <v/>
      </c>
      <c r="AJ43" s="42" t="str">
        <f t="shared" si="2"/>
        <v/>
      </c>
      <c r="AK43" s="41" t="str">
        <f t="shared" si="3"/>
        <v/>
      </c>
      <c r="AL43" s="41" t="str">
        <f t="shared" si="4"/>
        <v/>
      </c>
      <c r="AM43" s="41" t="str">
        <f t="shared" si="5"/>
        <v/>
      </c>
    </row>
    <row r="44" spans="1:39">
      <c r="E44" s="180"/>
      <c r="F44" s="18"/>
      <c r="J44" s="18"/>
      <c r="K44" s="18"/>
      <c r="L44" s="18"/>
      <c r="T44" s="2"/>
      <c r="V44" s="2"/>
      <c r="Y44" s="3" t="s">
        <v>76</v>
      </c>
      <c r="Z44" s="3" t="s">
        <v>224</v>
      </c>
      <c r="AA44" s="3" t="s">
        <v>185</v>
      </c>
      <c r="AB44" s="2"/>
      <c r="AD44" s="2"/>
      <c r="AG44" s="41" t="str">
        <f t="shared" si="6"/>
        <v/>
      </c>
      <c r="AH44" s="42" t="str">
        <f t="shared" si="0"/>
        <v/>
      </c>
      <c r="AI44" s="42" t="str">
        <f t="shared" si="1"/>
        <v/>
      </c>
      <c r="AJ44" s="42" t="str">
        <f t="shared" si="2"/>
        <v/>
      </c>
      <c r="AK44" s="41" t="str">
        <f t="shared" si="3"/>
        <v/>
      </c>
      <c r="AL44" s="42" t="str">
        <f t="shared" si="4"/>
        <v/>
      </c>
      <c r="AM44" s="41" t="str">
        <f t="shared" si="5"/>
        <v/>
      </c>
    </row>
    <row r="45" spans="1:39">
      <c r="A45" s="28" t="s">
        <v>163</v>
      </c>
      <c r="B45" s="28" t="s">
        <v>181</v>
      </c>
      <c r="C45" s="28" t="s">
        <v>182</v>
      </c>
      <c r="E45" s="180"/>
      <c r="F45" s="18"/>
      <c r="J45" s="18"/>
      <c r="K45" s="18"/>
      <c r="L45" s="18"/>
      <c r="T45" s="2"/>
      <c r="U45" s="2"/>
      <c r="V45" s="2"/>
      <c r="AB45" s="2"/>
      <c r="AC45" s="2"/>
      <c r="AD45" s="2"/>
      <c r="AG45" s="41" t="str">
        <f t="shared" si="6"/>
        <v/>
      </c>
      <c r="AH45" s="42" t="str">
        <f t="shared" si="0"/>
        <v/>
      </c>
      <c r="AI45" s="42" t="str">
        <f t="shared" si="1"/>
        <v/>
      </c>
      <c r="AJ45" s="42" t="str">
        <f t="shared" si="2"/>
        <v/>
      </c>
      <c r="AK45" s="41" t="str">
        <f t="shared" si="3"/>
        <v/>
      </c>
      <c r="AL45" s="41" t="str">
        <f t="shared" si="4"/>
        <v/>
      </c>
      <c r="AM45" s="41" t="str">
        <f t="shared" si="5"/>
        <v/>
      </c>
    </row>
    <row r="46" spans="1:39" ht="15" customHeight="1">
      <c r="A46" s="1" t="s">
        <v>0</v>
      </c>
      <c r="B46" s="1" t="s">
        <v>30</v>
      </c>
      <c r="C46" s="7" t="s">
        <v>42</v>
      </c>
      <c r="D46" s="162">
        <v>0</v>
      </c>
      <c r="E46" s="180">
        <v>0.08</v>
      </c>
      <c r="F46" s="18">
        <f>ROUND((P46+P46*E46),2)</f>
        <v>0</v>
      </c>
      <c r="J46" s="18">
        <f>ROUND((T46+T46*E46),2)</f>
        <v>0</v>
      </c>
      <c r="K46" s="18">
        <f>ROUND((U46+U46*E46),2)</f>
        <v>0</v>
      </c>
      <c r="L46" s="18">
        <f>ROUND((V46+V46*E46),2)</f>
        <v>0</v>
      </c>
      <c r="P46" s="2">
        <f t="shared" si="14"/>
        <v>0</v>
      </c>
      <c r="S46" s="4"/>
      <c r="T46" s="2">
        <f t="shared" si="11"/>
        <v>0</v>
      </c>
      <c r="U46" s="2">
        <f t="shared" si="12"/>
        <v>0</v>
      </c>
      <c r="V46" s="2">
        <f t="shared" ref="V46" si="21">ROUND(AD46+(AD46*$V$2),2)</f>
        <v>0</v>
      </c>
      <c r="X46" s="38">
        <v>0</v>
      </c>
      <c r="AA46" s="4"/>
      <c r="AB46" s="2">
        <v>0</v>
      </c>
      <c r="AC46" s="2">
        <v>0</v>
      </c>
      <c r="AD46" s="2">
        <v>0</v>
      </c>
      <c r="AG46" s="41" t="str">
        <f t="shared" si="6"/>
        <v/>
      </c>
      <c r="AH46" s="42" t="str">
        <f t="shared" si="0"/>
        <v/>
      </c>
      <c r="AI46" s="42" t="str">
        <f t="shared" si="1"/>
        <v/>
      </c>
      <c r="AJ46" s="42" t="str">
        <f t="shared" si="2"/>
        <v/>
      </c>
      <c r="AK46" s="41" t="str">
        <f t="shared" si="3"/>
        <v/>
      </c>
      <c r="AL46" s="41" t="str">
        <f t="shared" si="4"/>
        <v/>
      </c>
      <c r="AM46" s="41" t="str">
        <f t="shared" si="5"/>
        <v/>
      </c>
    </row>
    <row r="47" spans="1:39" ht="15" customHeight="1">
      <c r="A47" s="1" t="s">
        <v>7</v>
      </c>
      <c r="B47" s="1" t="s">
        <v>31</v>
      </c>
      <c r="C47" s="7" t="s">
        <v>43</v>
      </c>
      <c r="D47" s="162">
        <v>1</v>
      </c>
      <c r="E47" s="180">
        <v>0.08</v>
      </c>
      <c r="F47" s="18">
        <f t="shared" ref="F47:F51" si="22">ROUND((P47+P47*E47),2)</f>
        <v>1.54</v>
      </c>
      <c r="G47" s="152" t="s">
        <v>391</v>
      </c>
      <c r="H47" s="152" t="s">
        <v>392</v>
      </c>
      <c r="I47" s="152" t="s">
        <v>393</v>
      </c>
      <c r="J47" s="18">
        <f t="shared" ref="J47:J51" si="23">ROUND((T47+T47*E47),2)</f>
        <v>1.54</v>
      </c>
      <c r="K47" s="18">
        <f t="shared" ref="K47:K51" si="24">ROUND((U47+U47*E47),2)</f>
        <v>1.75</v>
      </c>
      <c r="L47" s="18">
        <f t="shared" ref="L47:L51" si="25">ROUND((V47+V47*E47),2)</f>
        <v>1.54</v>
      </c>
      <c r="P47" s="141">
        <v>1.43</v>
      </c>
      <c r="Q47" s="3" t="s">
        <v>8</v>
      </c>
      <c r="R47" s="3" t="s">
        <v>215</v>
      </c>
      <c r="S47" s="3" t="s">
        <v>149</v>
      </c>
      <c r="T47" s="59">
        <v>1.43</v>
      </c>
      <c r="U47" s="142">
        <v>1.62</v>
      </c>
      <c r="V47" s="59">
        <v>1.43</v>
      </c>
      <c r="X47" s="38">
        <v>1.4</v>
      </c>
      <c r="Y47" s="11" t="s">
        <v>6</v>
      </c>
      <c r="Z47" s="11"/>
      <c r="AA47" s="4"/>
      <c r="AB47" s="2">
        <v>1.4</v>
      </c>
      <c r="AC47" s="2">
        <v>1.6</v>
      </c>
      <c r="AD47" s="2">
        <v>1.1000000000000001</v>
      </c>
      <c r="AG47" s="41">
        <f t="shared" si="6"/>
        <v>2.142857142857145E-2</v>
      </c>
      <c r="AH47" s="44" t="str">
        <f t="shared" si="0"/>
        <v/>
      </c>
      <c r="AI47" s="44" t="str">
        <f t="shared" si="1"/>
        <v/>
      </c>
      <c r="AJ47" s="42" t="str">
        <f t="shared" si="2"/>
        <v/>
      </c>
      <c r="AK47" s="41">
        <f t="shared" si="3"/>
        <v>2.142857142857145E-2</v>
      </c>
      <c r="AL47" s="41">
        <f t="shared" si="4"/>
        <v>1.2500000000000011E-2</v>
      </c>
      <c r="AM47" s="41">
        <f t="shared" si="5"/>
        <v>0.29999999999999982</v>
      </c>
    </row>
    <row r="48" spans="1:39" ht="15" customHeight="1">
      <c r="A48" s="1" t="s">
        <v>9</v>
      </c>
      <c r="B48" s="1" t="s">
        <v>32</v>
      </c>
      <c r="C48" s="7" t="s">
        <v>44</v>
      </c>
      <c r="D48" s="162">
        <v>2</v>
      </c>
      <c r="E48" s="180">
        <v>0.08</v>
      </c>
      <c r="F48" s="18">
        <f t="shared" si="22"/>
        <v>2.0299999999999998</v>
      </c>
      <c r="G48" s="152" t="s">
        <v>394</v>
      </c>
      <c r="H48" s="152" t="s">
        <v>395</v>
      </c>
      <c r="I48" s="152" t="s">
        <v>396</v>
      </c>
      <c r="J48" s="18">
        <f t="shared" si="23"/>
        <v>2.0299999999999998</v>
      </c>
      <c r="K48" s="18">
        <f t="shared" si="24"/>
        <v>2.29</v>
      </c>
      <c r="L48" s="18">
        <f t="shared" si="25"/>
        <v>2.0299999999999998</v>
      </c>
      <c r="P48" s="141">
        <v>1.88</v>
      </c>
      <c r="Q48" s="3" t="s">
        <v>10</v>
      </c>
      <c r="R48" s="3" t="s">
        <v>212</v>
      </c>
      <c r="S48" s="3" t="s">
        <v>150</v>
      </c>
      <c r="T48" s="59">
        <v>1.88</v>
      </c>
      <c r="U48" s="142">
        <v>2.12</v>
      </c>
      <c r="V48" s="59">
        <v>1.88</v>
      </c>
      <c r="X48" s="38">
        <v>1.8</v>
      </c>
      <c r="Y48" s="3" t="s">
        <v>8</v>
      </c>
      <c r="Z48" s="3" t="s">
        <v>215</v>
      </c>
      <c r="AA48" s="3" t="s">
        <v>149</v>
      </c>
      <c r="AB48" s="2">
        <v>1.8</v>
      </c>
      <c r="AC48" s="2">
        <v>2.1</v>
      </c>
      <c r="AD48" s="2">
        <v>1.5</v>
      </c>
      <c r="AG48" s="41">
        <f t="shared" si="6"/>
        <v>4.4444444444444363E-2</v>
      </c>
      <c r="AH48" s="42" t="str">
        <f t="shared" si="0"/>
        <v/>
      </c>
      <c r="AI48" s="42" t="str">
        <f t="shared" si="1"/>
        <v/>
      </c>
      <c r="AJ48" s="42" t="str">
        <f t="shared" si="2"/>
        <v/>
      </c>
      <c r="AK48" s="41">
        <f t="shared" si="3"/>
        <v>4.4444444444444363E-2</v>
      </c>
      <c r="AL48" s="41">
        <f t="shared" si="4"/>
        <v>9.5238095238095316E-3</v>
      </c>
      <c r="AM48" s="41">
        <f t="shared" si="5"/>
        <v>0.25333333333333324</v>
      </c>
    </row>
    <row r="49" spans="1:39" ht="15" customHeight="1">
      <c r="A49" s="1" t="s">
        <v>11</v>
      </c>
      <c r="B49" s="1" t="s">
        <v>33</v>
      </c>
      <c r="C49" s="7" t="s">
        <v>45</v>
      </c>
      <c r="D49" s="162">
        <v>3</v>
      </c>
      <c r="E49" s="180">
        <v>0.08</v>
      </c>
      <c r="F49" s="18">
        <f t="shared" si="22"/>
        <v>2.52</v>
      </c>
      <c r="G49" s="152" t="s">
        <v>397</v>
      </c>
      <c r="H49" s="152" t="s">
        <v>398</v>
      </c>
      <c r="I49" s="152" t="s">
        <v>399</v>
      </c>
      <c r="J49" s="18">
        <f t="shared" si="23"/>
        <v>2.52</v>
      </c>
      <c r="K49" s="18">
        <f t="shared" si="24"/>
        <v>2.83</v>
      </c>
      <c r="L49" s="18">
        <f t="shared" si="25"/>
        <v>2.52</v>
      </c>
      <c r="P49" s="141">
        <v>2.33</v>
      </c>
      <c r="Q49" s="3" t="s">
        <v>12</v>
      </c>
      <c r="R49" s="3" t="s">
        <v>213</v>
      </c>
      <c r="S49" s="3" t="s">
        <v>151</v>
      </c>
      <c r="T49" s="59">
        <v>2.33</v>
      </c>
      <c r="U49" s="142">
        <v>2.62</v>
      </c>
      <c r="V49" s="59">
        <v>2.33</v>
      </c>
      <c r="X49" s="38">
        <v>2.2000000000000002</v>
      </c>
      <c r="Y49" s="3" t="s">
        <v>10</v>
      </c>
      <c r="Z49" s="3" t="s">
        <v>212</v>
      </c>
      <c r="AA49" s="3" t="s">
        <v>150</v>
      </c>
      <c r="AB49" s="2">
        <v>2.2000000000000002</v>
      </c>
      <c r="AC49" s="2">
        <v>2.6</v>
      </c>
      <c r="AD49" s="2">
        <v>1.8</v>
      </c>
      <c r="AG49" s="41">
        <f t="shared" si="6"/>
        <v>5.9090909090909034E-2</v>
      </c>
      <c r="AH49" s="42" t="str">
        <f t="shared" si="0"/>
        <v/>
      </c>
      <c r="AI49" s="42" t="str">
        <f t="shared" si="1"/>
        <v/>
      </c>
      <c r="AJ49" s="42" t="str">
        <f t="shared" si="2"/>
        <v/>
      </c>
      <c r="AK49" s="41">
        <f t="shared" si="3"/>
        <v>5.9090909090909034E-2</v>
      </c>
      <c r="AL49" s="41">
        <f t="shared" si="4"/>
        <v>7.6923076923076988E-3</v>
      </c>
      <c r="AM49" s="41">
        <f t="shared" si="5"/>
        <v>0.29444444444444445</v>
      </c>
    </row>
    <row r="50" spans="1:39" ht="15" customHeight="1">
      <c r="A50" s="1" t="s">
        <v>35</v>
      </c>
      <c r="B50" s="1" t="s">
        <v>34</v>
      </c>
      <c r="C50" s="7" t="s">
        <v>46</v>
      </c>
      <c r="D50" s="162">
        <v>4</v>
      </c>
      <c r="E50" s="180">
        <v>0.08</v>
      </c>
      <c r="F50" s="18">
        <f t="shared" si="22"/>
        <v>3</v>
      </c>
      <c r="G50" s="152" t="s">
        <v>400</v>
      </c>
      <c r="H50" s="152" t="s">
        <v>401</v>
      </c>
      <c r="I50" s="152" t="s">
        <v>402</v>
      </c>
      <c r="J50" s="18">
        <f t="shared" si="23"/>
        <v>3</v>
      </c>
      <c r="K50" s="18">
        <f t="shared" si="24"/>
        <v>3.37</v>
      </c>
      <c r="L50" s="18">
        <f t="shared" si="25"/>
        <v>3</v>
      </c>
      <c r="P50" s="141">
        <v>2.78</v>
      </c>
      <c r="Q50" s="3" t="s">
        <v>339</v>
      </c>
      <c r="R50" s="3" t="s">
        <v>340</v>
      </c>
      <c r="S50" s="3" t="s">
        <v>152</v>
      </c>
      <c r="T50" s="59">
        <v>2.78</v>
      </c>
      <c r="U50" s="142">
        <v>3.12</v>
      </c>
      <c r="V50" s="59">
        <v>2.78</v>
      </c>
      <c r="X50" s="38">
        <v>2.8</v>
      </c>
      <c r="Y50" s="3" t="s">
        <v>12</v>
      </c>
      <c r="Z50" s="3" t="s">
        <v>213</v>
      </c>
      <c r="AA50" s="3" t="s">
        <v>151</v>
      </c>
      <c r="AB50" s="2">
        <v>2.8</v>
      </c>
      <c r="AC50" s="2">
        <v>3.2</v>
      </c>
      <c r="AD50" s="2">
        <v>2.2000000000000002</v>
      </c>
      <c r="AG50" s="41">
        <f t="shared" si="6"/>
        <v>-7.1428571428571496E-3</v>
      </c>
      <c r="AH50" s="42" t="str">
        <f t="shared" si="0"/>
        <v/>
      </c>
      <c r="AI50" s="42" t="str">
        <f t="shared" si="1"/>
        <v/>
      </c>
      <c r="AJ50" s="42" t="str">
        <f t="shared" si="2"/>
        <v/>
      </c>
      <c r="AK50" s="41">
        <f t="shared" si="3"/>
        <v>-7.1428571428571496E-3</v>
      </c>
      <c r="AL50" s="41">
        <f t="shared" si="4"/>
        <v>-2.5000000000000022E-2</v>
      </c>
      <c r="AM50" s="41">
        <f t="shared" si="5"/>
        <v>0.26363636363636345</v>
      </c>
    </row>
    <row r="51" spans="1:39" ht="15" customHeight="1">
      <c r="A51" s="1" t="s">
        <v>40</v>
      </c>
      <c r="B51" s="1" t="s">
        <v>39</v>
      </c>
      <c r="C51" s="1" t="s">
        <v>47</v>
      </c>
      <c r="D51" s="162">
        <v>5</v>
      </c>
      <c r="E51" s="180">
        <v>0.08</v>
      </c>
      <c r="F51" s="18">
        <f t="shared" si="22"/>
        <v>3.49</v>
      </c>
      <c r="G51" s="152" t="s">
        <v>403</v>
      </c>
      <c r="H51" s="152" t="s">
        <v>404</v>
      </c>
      <c r="I51" s="152" t="s">
        <v>405</v>
      </c>
      <c r="J51" s="18">
        <f t="shared" si="23"/>
        <v>3.49</v>
      </c>
      <c r="K51" s="18">
        <f t="shared" si="24"/>
        <v>3.91</v>
      </c>
      <c r="L51" s="18">
        <f t="shared" si="25"/>
        <v>3.49</v>
      </c>
      <c r="P51" s="141">
        <v>3.23</v>
      </c>
      <c r="Q51" s="3" t="s">
        <v>23</v>
      </c>
      <c r="R51" s="3" t="s">
        <v>214</v>
      </c>
      <c r="S51" s="3" t="s">
        <v>153</v>
      </c>
      <c r="T51" s="59">
        <v>3.23</v>
      </c>
      <c r="U51" s="142">
        <v>3.62</v>
      </c>
      <c r="V51" s="59">
        <v>3.23</v>
      </c>
      <c r="X51" s="38">
        <v>3.2</v>
      </c>
      <c r="Y51" s="3" t="s">
        <v>12</v>
      </c>
      <c r="Z51" s="3" t="s">
        <v>213</v>
      </c>
      <c r="AA51" s="3" t="s">
        <v>152</v>
      </c>
      <c r="AB51" s="2">
        <v>3.2</v>
      </c>
      <c r="AC51" s="2">
        <v>3.7</v>
      </c>
      <c r="AD51" s="2">
        <v>2.6</v>
      </c>
      <c r="AG51" s="41">
        <f t="shared" si="6"/>
        <v>9.3749999999999389E-3</v>
      </c>
      <c r="AH51" s="42" t="str">
        <f t="shared" si="0"/>
        <v/>
      </c>
      <c r="AI51" s="42" t="str">
        <f t="shared" si="1"/>
        <v/>
      </c>
      <c r="AJ51" s="42" t="str">
        <f t="shared" si="2"/>
        <v/>
      </c>
      <c r="AK51" s="41">
        <f t="shared" si="3"/>
        <v>9.3749999999999389E-3</v>
      </c>
      <c r="AL51" s="41">
        <f t="shared" si="4"/>
        <v>-2.162162162162164E-2</v>
      </c>
      <c r="AM51" s="41">
        <f t="shared" si="5"/>
        <v>0.24230769230769225</v>
      </c>
    </row>
    <row r="52" spans="1:39" ht="15" customHeight="1">
      <c r="A52" s="28" t="s">
        <v>13</v>
      </c>
      <c r="B52" s="28" t="s">
        <v>36</v>
      </c>
      <c r="C52" s="28" t="s">
        <v>48</v>
      </c>
      <c r="E52" s="180"/>
      <c r="F52" s="18"/>
      <c r="J52" s="18"/>
      <c r="K52" s="18"/>
      <c r="L52" s="18"/>
      <c r="T52" s="2"/>
      <c r="U52" s="2"/>
      <c r="V52" s="2"/>
      <c r="Y52" s="3" t="s">
        <v>23</v>
      </c>
      <c r="Z52" s="3" t="s">
        <v>214</v>
      </c>
      <c r="AA52" s="3" t="s">
        <v>153</v>
      </c>
      <c r="AB52" s="2"/>
      <c r="AC52" s="2"/>
      <c r="AD52" s="2"/>
      <c r="AG52" s="41" t="str">
        <f t="shared" si="6"/>
        <v/>
      </c>
      <c r="AH52" s="42" t="str">
        <f t="shared" si="0"/>
        <v/>
      </c>
      <c r="AI52" s="42" t="str">
        <f t="shared" si="1"/>
        <v/>
      </c>
      <c r="AJ52" s="42" t="str">
        <f t="shared" si="2"/>
        <v/>
      </c>
      <c r="AK52" s="41" t="str">
        <f t="shared" si="3"/>
        <v/>
      </c>
      <c r="AL52" s="41" t="str">
        <f t="shared" si="4"/>
        <v/>
      </c>
      <c r="AM52" s="41" t="str">
        <f t="shared" si="5"/>
        <v/>
      </c>
    </row>
    <row r="53" spans="1:39" ht="15" customHeight="1">
      <c r="A53" s="1" t="s">
        <v>15</v>
      </c>
      <c r="B53" s="1" t="s">
        <v>37</v>
      </c>
      <c r="C53" s="7" t="s">
        <v>49</v>
      </c>
      <c r="D53" s="162" t="s">
        <v>244</v>
      </c>
      <c r="E53" s="180">
        <v>0.03</v>
      </c>
      <c r="F53" s="18">
        <v>23.2</v>
      </c>
      <c r="G53" s="152" t="s">
        <v>403</v>
      </c>
      <c r="H53" s="152" t="s">
        <v>404</v>
      </c>
      <c r="I53" s="152" t="s">
        <v>405</v>
      </c>
      <c r="J53" s="18">
        <v>23.2</v>
      </c>
      <c r="K53" s="18">
        <v>27.8</v>
      </c>
      <c r="L53" s="18">
        <v>20.5</v>
      </c>
      <c r="P53" s="38">
        <f>ROUND(X53+(X53*$T$2),1)</f>
        <v>22.1</v>
      </c>
      <c r="Q53" s="53" t="s">
        <v>23</v>
      </c>
      <c r="R53" s="53" t="s">
        <v>214</v>
      </c>
      <c r="S53" s="53" t="s">
        <v>153</v>
      </c>
      <c r="T53" s="38">
        <f>ROUND(AB53+(AB53*$T$2),1)</f>
        <v>22.1</v>
      </c>
      <c r="U53" s="38">
        <f>ROUND(AC53+(AC53*$T$2),1)</f>
        <v>26.8</v>
      </c>
      <c r="V53" s="38">
        <f>ROUND(AD53+(AD53*$V$2),1)</f>
        <v>19.600000000000001</v>
      </c>
      <c r="X53" s="38">
        <v>21.4</v>
      </c>
      <c r="Y53" s="3" t="s">
        <v>24</v>
      </c>
      <c r="AB53" s="2">
        <v>21.4</v>
      </c>
      <c r="AC53" s="2">
        <v>26</v>
      </c>
      <c r="AD53" s="2">
        <v>19</v>
      </c>
      <c r="AG53" s="47">
        <f t="shared" si="6"/>
        <v>3.2710280373831911E-2</v>
      </c>
      <c r="AH53" s="48" t="str">
        <f t="shared" si="0"/>
        <v/>
      </c>
      <c r="AI53" s="48" t="str">
        <f t="shared" si="1"/>
        <v/>
      </c>
      <c r="AJ53" s="48" t="str">
        <f t="shared" si="2"/>
        <v/>
      </c>
      <c r="AK53" s="47">
        <f t="shared" si="3"/>
        <v>3.2710280373831911E-2</v>
      </c>
      <c r="AL53" s="47">
        <f t="shared" si="4"/>
        <v>3.0769230769230795E-2</v>
      </c>
      <c r="AM53" s="47">
        <f t="shared" si="5"/>
        <v>3.157894736842113E-2</v>
      </c>
    </row>
    <row r="54" spans="1:39" ht="15" customHeight="1">
      <c r="A54" s="1" t="s">
        <v>16</v>
      </c>
      <c r="B54" s="1" t="s">
        <v>38</v>
      </c>
      <c r="C54" s="7" t="s">
        <v>50</v>
      </c>
      <c r="D54" s="162" t="s">
        <v>245</v>
      </c>
      <c r="E54" s="180">
        <v>0.03</v>
      </c>
      <c r="F54" s="18">
        <f t="shared" si="7"/>
        <v>28.3</v>
      </c>
      <c r="G54" s="152" t="s">
        <v>403</v>
      </c>
      <c r="H54" s="152" t="s">
        <v>404</v>
      </c>
      <c r="I54" s="152" t="s">
        <v>405</v>
      </c>
      <c r="J54" s="18">
        <f t="shared" ref="J54" si="26">ROUND((T54+T54*E54),1)</f>
        <v>28.3</v>
      </c>
      <c r="K54" s="18">
        <f t="shared" ref="K54" si="27">ROUND((U54+U54*E54),1)</f>
        <v>35.299999999999997</v>
      </c>
      <c r="L54" s="18">
        <f t="shared" ref="L54" si="28">ROUND((V54+V54*E54),1)</f>
        <v>29.4</v>
      </c>
      <c r="P54" s="38">
        <f>ROUND(X54+(X54*$T$2),1)</f>
        <v>27.5</v>
      </c>
      <c r="Q54" s="39" t="s">
        <v>23</v>
      </c>
      <c r="R54" s="39" t="s">
        <v>214</v>
      </c>
      <c r="S54" s="39" t="s">
        <v>153</v>
      </c>
      <c r="T54" s="38">
        <f>ROUND(AB54+(AB54*$T$2),1)</f>
        <v>27.5</v>
      </c>
      <c r="U54" s="38">
        <f>ROUND(AC54+(AC54*$T$2),1)</f>
        <v>34.299999999999997</v>
      </c>
      <c r="V54" s="38">
        <f>ROUND(AD54+(AD54*$V$2),1)</f>
        <v>28.5</v>
      </c>
      <c r="X54" s="38">
        <v>26.65</v>
      </c>
      <c r="Y54" s="3" t="s">
        <v>24</v>
      </c>
      <c r="AB54" s="2">
        <v>26.7</v>
      </c>
      <c r="AC54" s="2">
        <v>33.299999999999997</v>
      </c>
      <c r="AD54" s="2">
        <v>27.6</v>
      </c>
      <c r="AG54" s="47">
        <f t="shared" si="6"/>
        <v>3.1894934333958777E-2</v>
      </c>
      <c r="AH54" s="48" t="str">
        <f t="shared" si="0"/>
        <v/>
      </c>
      <c r="AI54" s="48" t="str">
        <f t="shared" si="1"/>
        <v/>
      </c>
      <c r="AJ54" s="48" t="str">
        <f t="shared" si="2"/>
        <v/>
      </c>
      <c r="AK54" s="47">
        <f t="shared" si="3"/>
        <v>2.9962546816479429E-2</v>
      </c>
      <c r="AL54" s="47">
        <f t="shared" si="4"/>
        <v>3.0030030030030033E-2</v>
      </c>
      <c r="AM54" s="47">
        <f t="shared" si="5"/>
        <v>3.2608695652173857E-2</v>
      </c>
    </row>
    <row r="55" spans="1:39" ht="15" customHeight="1">
      <c r="B55" s="1" t="s">
        <v>37</v>
      </c>
      <c r="C55" s="7" t="s">
        <v>49</v>
      </c>
      <c r="F55" s="18"/>
      <c r="J55" s="18"/>
      <c r="K55" s="18"/>
      <c r="L55" s="18"/>
      <c r="Q55" s="3" t="s">
        <v>24</v>
      </c>
      <c r="Y55" s="3" t="s">
        <v>24</v>
      </c>
      <c r="AH55" s="3" t="s">
        <v>24</v>
      </c>
    </row>
  </sheetData>
  <pageMargins left="0.78740157499999996" right="0.78740157499999996" top="0.984251969" bottom="0.984251969" header="0.4921259845" footer="0.4921259845"/>
  <pageSetup paperSize="9" scale="56" orientation="landscape" r:id="rId1"/>
  <headerFooter alignWithMargins="0"/>
  <customProperties>
    <customPr name="_pios_id" r:id="rId2"/>
    <customPr name="EpmWorksheetKeyString_GUID" r:id="rId3"/>
  </customProperties>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7551F-0E2A-4117-945A-9D9C131AD3DE}">
  <sheetPr>
    <pageSetUpPr fitToPage="1"/>
  </sheetPr>
  <dimension ref="A1:AM55"/>
  <sheetViews>
    <sheetView zoomScale="50" zoomScaleNormal="50" workbookViewId="0">
      <pane ySplit="3" topLeftCell="A28" activePane="bottomLeft" state="frozen"/>
      <selection activeCell="J22" sqref="J22"/>
      <selection pane="bottomLeft" activeCell="J22" sqref="J22"/>
    </sheetView>
  </sheetViews>
  <sheetFormatPr defaultColWidth="9.1796875" defaultRowHeight="13" outlineLevelCol="1"/>
  <cols>
    <col min="1" max="1" width="56.453125" style="1" customWidth="1"/>
    <col min="2" max="2" width="37.453125" style="1" hidden="1" customWidth="1" outlineLevel="1"/>
    <col min="3" max="3" width="50.7265625" style="1" hidden="1" customWidth="1" outlineLevel="1"/>
    <col min="4" max="4" width="11.453125" style="162" customWidth="1" collapsed="1"/>
    <col min="5" max="5" width="11.453125" style="162" customWidth="1"/>
    <col min="6" max="6" width="21.1796875" style="130" customWidth="1"/>
    <col min="7" max="9" width="17.54296875" style="152" hidden="1" customWidth="1" outlineLevel="1"/>
    <col min="10" max="10" width="13.54296875" style="130" customWidth="1" collapsed="1"/>
    <col min="11" max="11" width="16" style="130" customWidth="1"/>
    <col min="12" max="12" width="14.1796875" style="130" customWidth="1"/>
    <col min="13" max="13" width="19.26953125" style="130" customWidth="1"/>
    <col min="14" max="15" width="10" style="130" customWidth="1"/>
    <col min="16" max="16" width="22.1796875" style="2" customWidth="1"/>
    <col min="17" max="17" width="28" style="3" hidden="1" customWidth="1" outlineLevel="1"/>
    <col min="18" max="18" width="24.26953125" style="3" hidden="1" customWidth="1" outlineLevel="1"/>
    <col min="19" max="19" width="43.26953125" style="3" hidden="1" customWidth="1" outlineLevel="1"/>
    <col min="20" max="20" width="24.26953125" style="3" customWidth="1" collapsed="1"/>
    <col min="21" max="23" width="11.453125" style="4" customWidth="1"/>
    <col min="24" max="24" width="22.1796875" style="38" customWidth="1"/>
    <col min="25" max="25" width="28" style="3" hidden="1" customWidth="1" outlineLevel="1"/>
    <col min="26" max="26" width="24.26953125" style="3" hidden="1" customWidth="1" outlineLevel="1"/>
    <col min="27" max="27" width="43.26953125" style="3" hidden="1" customWidth="1" outlineLevel="1"/>
    <col min="28" max="28" width="24.26953125" style="3" customWidth="1" collapsed="1"/>
    <col min="29" max="32" width="11.453125" style="4" customWidth="1"/>
    <col min="33" max="33" width="22.1796875" style="2" customWidth="1"/>
    <col min="34" max="34" width="28" style="3" customWidth="1" outlineLevel="1"/>
    <col min="35" max="35" width="24.26953125" style="3" customWidth="1" outlineLevel="1"/>
    <col min="36" max="36" width="43.26953125" style="3" customWidth="1" outlineLevel="1"/>
    <col min="37" max="37" width="24.26953125" style="3" customWidth="1"/>
    <col min="38" max="260" width="11.453125" style="4" customWidth="1"/>
    <col min="261" max="16384" width="9.1796875" style="4"/>
  </cols>
  <sheetData>
    <row r="1" spans="1:39" ht="19" customHeight="1">
      <c r="A1" s="1">
        <v>1</v>
      </c>
      <c r="B1" s="1">
        <v>2</v>
      </c>
      <c r="C1" s="1">
        <v>3</v>
      </c>
      <c r="D1" s="1">
        <v>4</v>
      </c>
      <c r="E1" s="1">
        <v>5</v>
      </c>
      <c r="F1" s="1">
        <v>6</v>
      </c>
      <c r="G1" s="1">
        <v>7</v>
      </c>
      <c r="H1" s="1">
        <v>8</v>
      </c>
      <c r="I1" s="1">
        <v>9</v>
      </c>
      <c r="J1" s="1">
        <v>10</v>
      </c>
      <c r="K1" s="1">
        <v>11</v>
      </c>
      <c r="L1" s="1">
        <v>12</v>
      </c>
      <c r="M1" s="166"/>
      <c r="N1" s="166"/>
      <c r="O1" s="166"/>
      <c r="P1" s="166"/>
      <c r="Q1" s="166"/>
      <c r="R1" s="166"/>
      <c r="S1" s="166"/>
      <c r="T1" s="166"/>
      <c r="U1" s="166"/>
      <c r="V1" s="166"/>
    </row>
    <row r="2" spans="1:39" ht="55.5" customHeight="1">
      <c r="A2" s="14"/>
      <c r="D2" s="161" t="s">
        <v>240</v>
      </c>
      <c r="E2" s="161"/>
      <c r="F2" s="148" t="s">
        <v>437</v>
      </c>
      <c r="G2" s="151"/>
      <c r="H2" s="151"/>
      <c r="I2" s="151"/>
      <c r="J2" s="188" t="s">
        <v>432</v>
      </c>
      <c r="K2" s="157"/>
      <c r="L2" s="157"/>
      <c r="M2" s="149"/>
      <c r="N2" s="150"/>
      <c r="O2" s="149"/>
      <c r="P2" s="54" t="s">
        <v>253</v>
      </c>
      <c r="Q2" s="58"/>
      <c r="R2" s="58" t="e">
        <f>U4+U7+U15+U18+#REF!+U26+U33+U37+#REF!</f>
        <v>#REF!</v>
      </c>
      <c r="S2" s="58"/>
      <c r="T2" s="40">
        <v>3.1E-2</v>
      </c>
      <c r="U2" s="27"/>
      <c r="V2" s="57">
        <v>3.1E-2</v>
      </c>
      <c r="X2" s="134" t="s">
        <v>246</v>
      </c>
      <c r="AB2" s="40">
        <v>2.5000000000000001E-2</v>
      </c>
      <c r="AC2" s="27"/>
      <c r="AD2" s="34">
        <v>0.03</v>
      </c>
      <c r="AG2" s="24" t="s">
        <v>248</v>
      </c>
      <c r="AK2" s="40"/>
      <c r="AL2" s="27"/>
      <c r="AM2" s="40"/>
    </row>
    <row r="3" spans="1:39" ht="52" customHeight="1">
      <c r="A3" s="28" t="s">
        <v>435</v>
      </c>
      <c r="B3" s="28"/>
      <c r="C3" s="28"/>
      <c r="D3" s="156"/>
      <c r="E3" s="173" t="s">
        <v>412</v>
      </c>
      <c r="F3" s="158" t="s">
        <v>436</v>
      </c>
      <c r="G3" s="159" t="s">
        <v>4</v>
      </c>
      <c r="H3" s="159" t="s">
        <v>14</v>
      </c>
      <c r="I3" s="159" t="s">
        <v>129</v>
      </c>
      <c r="J3" s="158" t="s">
        <v>406</v>
      </c>
      <c r="K3" s="160" t="s">
        <v>407</v>
      </c>
      <c r="L3" s="160" t="s">
        <v>408</v>
      </c>
      <c r="P3" s="25" t="s">
        <v>253</v>
      </c>
      <c r="Q3" s="6" t="s">
        <v>4</v>
      </c>
      <c r="R3" s="6" t="s">
        <v>14</v>
      </c>
      <c r="S3" s="6" t="s">
        <v>129</v>
      </c>
      <c r="T3" s="25" t="s">
        <v>241</v>
      </c>
      <c r="U3" s="26" t="s">
        <v>242</v>
      </c>
      <c r="V3" s="26" t="s">
        <v>243</v>
      </c>
      <c r="X3" s="135" t="s">
        <v>247</v>
      </c>
      <c r="Y3" s="6" t="s">
        <v>4</v>
      </c>
      <c r="Z3" s="6" t="s">
        <v>14</v>
      </c>
      <c r="AA3" s="6" t="s">
        <v>129</v>
      </c>
      <c r="AB3" s="22" t="s">
        <v>254</v>
      </c>
      <c r="AC3" s="21" t="s">
        <v>255</v>
      </c>
      <c r="AD3" s="21" t="s">
        <v>256</v>
      </c>
      <c r="AG3" s="37" t="s">
        <v>249</v>
      </c>
      <c r="AH3" s="6" t="s">
        <v>4</v>
      </c>
      <c r="AI3" s="6" t="s">
        <v>14</v>
      </c>
      <c r="AJ3" s="6" t="s">
        <v>129</v>
      </c>
      <c r="AK3" s="25" t="s">
        <v>250</v>
      </c>
      <c r="AL3" s="26" t="s">
        <v>251</v>
      </c>
      <c r="AM3" s="26" t="s">
        <v>252</v>
      </c>
    </row>
    <row r="4" spans="1:39" s="143" customFormat="1" ht="25.5">
      <c r="A4" s="167" t="s">
        <v>232</v>
      </c>
      <c r="B4" s="167"/>
      <c r="C4" s="174"/>
      <c r="D4" s="175" t="s">
        <v>21</v>
      </c>
      <c r="E4" s="180">
        <v>0.03</v>
      </c>
      <c r="F4" s="18">
        <v>187</v>
      </c>
      <c r="G4" s="152" t="s">
        <v>63</v>
      </c>
      <c r="H4" s="152" t="s">
        <v>216</v>
      </c>
      <c r="I4" s="152" t="s">
        <v>183</v>
      </c>
      <c r="J4" s="18">
        <v>227.5</v>
      </c>
      <c r="K4" s="18">
        <v>240.4</v>
      </c>
      <c r="L4" s="18">
        <v>189.9</v>
      </c>
      <c r="M4" s="187" t="s">
        <v>431</v>
      </c>
      <c r="N4" s="145"/>
      <c r="O4" s="145"/>
      <c r="P4" s="59">
        <f>ROUND(X4+(X4*$T$2),0)+ROUND(X18+(X18*$T$2),0)</f>
        <v>109</v>
      </c>
      <c r="Q4" s="15" t="s">
        <v>63</v>
      </c>
      <c r="R4" s="15" t="s">
        <v>216</v>
      </c>
      <c r="S4" s="15" t="s">
        <v>183</v>
      </c>
      <c r="T4" s="59">
        <f>ROUND(AB4+(AB4*$T$2),0)+ROUND(AB18+(AB18*$T$2),0)</f>
        <v>126</v>
      </c>
      <c r="U4" s="59">
        <f>ROUND(AC4+(AC4*$T$2),0)+ROUND(AC18+(AC18*$T$2),0)</f>
        <v>131</v>
      </c>
      <c r="V4" s="59">
        <f>ROUND(AD4+(AD4*$V$2),0)+ROUND(AD18+(AD18*$T$2),0)</f>
        <v>99</v>
      </c>
      <c r="X4" s="146">
        <v>104</v>
      </c>
      <c r="Y4" s="15" t="s">
        <v>63</v>
      </c>
      <c r="Z4" s="15" t="s">
        <v>216</v>
      </c>
      <c r="AA4" s="15" t="s">
        <v>183</v>
      </c>
      <c r="AB4" s="59">
        <v>120</v>
      </c>
      <c r="AC4" s="59">
        <v>125</v>
      </c>
      <c r="AD4" s="59">
        <v>94</v>
      </c>
      <c r="AG4" s="144">
        <f>IFERROR((P4-X4)/X4,"")</f>
        <v>4.807692307692308E-2</v>
      </c>
      <c r="AH4" s="52" t="str">
        <f t="shared" ref="AH4:AM54" si="0">IFERROR((Q4-Y4)/Y4,"")</f>
        <v/>
      </c>
      <c r="AI4" s="52" t="str">
        <f t="shared" si="0"/>
        <v/>
      </c>
      <c r="AJ4" s="52" t="str">
        <f t="shared" si="0"/>
        <v/>
      </c>
      <c r="AK4" s="144">
        <f t="shared" si="0"/>
        <v>0.05</v>
      </c>
      <c r="AL4" s="144">
        <f t="shared" si="0"/>
        <v>4.8000000000000001E-2</v>
      </c>
      <c r="AM4" s="144">
        <f t="shared" si="0"/>
        <v>5.3191489361702128E-2</v>
      </c>
    </row>
    <row r="5" spans="1:39" ht="15" customHeight="1">
      <c r="E5" s="181"/>
      <c r="F5" s="18"/>
      <c r="J5" s="18"/>
      <c r="K5" s="18"/>
      <c r="L5" s="18"/>
      <c r="T5" s="2"/>
      <c r="U5" s="2"/>
      <c r="V5" s="2"/>
      <c r="AB5" s="2"/>
      <c r="AC5" s="2"/>
      <c r="AD5" s="2"/>
      <c r="AG5" s="41" t="str">
        <f t="shared" ref="AG5:AG54" si="1">IFERROR((P5-X5)/X5,"")</f>
        <v/>
      </c>
      <c r="AH5" s="42" t="str">
        <f t="shared" si="0"/>
        <v/>
      </c>
      <c r="AI5" s="42" t="str">
        <f t="shared" si="0"/>
        <v/>
      </c>
      <c r="AJ5" s="42" t="str">
        <f t="shared" si="0"/>
        <v/>
      </c>
      <c r="AK5" s="41" t="str">
        <f t="shared" si="0"/>
        <v/>
      </c>
      <c r="AL5" s="41" t="str">
        <f t="shared" si="0"/>
        <v/>
      </c>
      <c r="AM5" s="41" t="str">
        <f t="shared" si="0"/>
        <v/>
      </c>
    </row>
    <row r="6" spans="1:39" ht="15" customHeight="1">
      <c r="A6" s="28" t="s">
        <v>156</v>
      </c>
      <c r="B6" s="28"/>
      <c r="C6" s="28"/>
      <c r="E6" s="181"/>
      <c r="F6" s="18"/>
      <c r="J6" s="18"/>
      <c r="K6" s="18"/>
      <c r="L6" s="18"/>
      <c r="T6" s="2"/>
      <c r="U6" s="2"/>
      <c r="V6" s="2"/>
      <c r="AB6" s="2"/>
      <c r="AC6" s="2"/>
      <c r="AD6" s="2"/>
      <c r="AG6" s="41" t="str">
        <f t="shared" si="1"/>
        <v/>
      </c>
      <c r="AH6" s="42" t="str">
        <f t="shared" si="0"/>
        <v/>
      </c>
      <c r="AI6" s="42" t="str">
        <f t="shared" si="0"/>
        <v/>
      </c>
      <c r="AJ6" s="42" t="str">
        <f t="shared" si="0"/>
        <v/>
      </c>
      <c r="AK6" s="41" t="str">
        <f t="shared" si="0"/>
        <v/>
      </c>
      <c r="AL6" s="41" t="str">
        <f t="shared" si="0"/>
        <v/>
      </c>
      <c r="AM6" s="41" t="str">
        <f t="shared" si="0"/>
        <v/>
      </c>
    </row>
    <row r="7" spans="1:39">
      <c r="A7" s="8" t="s">
        <v>1</v>
      </c>
      <c r="B7" s="8"/>
      <c r="C7" s="8"/>
      <c r="D7" s="163">
        <v>1</v>
      </c>
      <c r="E7" s="180">
        <v>0.03</v>
      </c>
      <c r="F7" s="18">
        <f t="shared" ref="F7:F54" si="2">ROUND((P7+P7*E7),1)</f>
        <v>0</v>
      </c>
      <c r="G7" s="153" t="s">
        <v>350</v>
      </c>
      <c r="H7" s="153" t="s">
        <v>351</v>
      </c>
      <c r="I7" s="153" t="s">
        <v>352</v>
      </c>
      <c r="J7" s="18">
        <f t="shared" ref="J7:J19" si="3">ROUND((T7+T7*E7),1)</f>
        <v>0</v>
      </c>
      <c r="K7" s="18">
        <f t="shared" ref="K7:K19" si="4">ROUND((U7+U7*E7),1)</f>
        <v>0</v>
      </c>
      <c r="L7" s="18">
        <f t="shared" ref="L7:L19" si="5">ROUND((V7+V7*E7),1)</f>
        <v>0</v>
      </c>
      <c r="M7" s="131"/>
      <c r="N7" s="131"/>
      <c r="O7" s="131"/>
      <c r="P7" s="16">
        <f>ROUND(X7+(X7*$T$2),2)</f>
        <v>0</v>
      </c>
      <c r="Q7" s="3" t="s">
        <v>64</v>
      </c>
      <c r="R7" s="3" t="s">
        <v>202</v>
      </c>
      <c r="S7" s="3" t="s">
        <v>132</v>
      </c>
      <c r="T7" s="16">
        <f t="shared" ref="T7:U46" si="6">ROUND(AB7+(AB7*$T$2),2)</f>
        <v>0</v>
      </c>
      <c r="U7" s="2">
        <f t="shared" si="6"/>
        <v>0</v>
      </c>
      <c r="V7" s="2">
        <f t="shared" ref="V7:V12" si="7">ROUND(AD7+(AD7*$V$2),2)</f>
        <v>0</v>
      </c>
      <c r="X7" s="136">
        <v>0</v>
      </c>
      <c r="Y7" s="3" t="s">
        <v>64</v>
      </c>
      <c r="Z7" s="3" t="s">
        <v>202</v>
      </c>
      <c r="AA7" s="3" t="s">
        <v>132</v>
      </c>
      <c r="AB7" s="16">
        <v>0</v>
      </c>
      <c r="AC7" s="2">
        <v>0</v>
      </c>
      <c r="AD7" s="16">
        <v>0</v>
      </c>
      <c r="AG7" s="49" t="str">
        <f t="shared" si="1"/>
        <v/>
      </c>
      <c r="AH7" s="42" t="str">
        <f t="shared" si="0"/>
        <v/>
      </c>
      <c r="AI7" s="42" t="str">
        <f t="shared" si="0"/>
        <v/>
      </c>
      <c r="AJ7" s="42" t="str">
        <f t="shared" si="0"/>
        <v/>
      </c>
      <c r="AK7" s="49" t="str">
        <f t="shared" si="0"/>
        <v/>
      </c>
      <c r="AL7" s="41" t="str">
        <f t="shared" si="0"/>
        <v/>
      </c>
      <c r="AM7" s="41" t="str">
        <f t="shared" si="0"/>
        <v/>
      </c>
    </row>
    <row r="8" spans="1:39">
      <c r="A8" s="8" t="s">
        <v>3</v>
      </c>
      <c r="B8" s="8"/>
      <c r="C8" s="8"/>
      <c r="D8" s="163">
        <v>2</v>
      </c>
      <c r="E8" s="180">
        <v>0.03</v>
      </c>
      <c r="F8" s="18">
        <f t="shared" si="2"/>
        <v>0</v>
      </c>
      <c r="G8" s="153" t="s">
        <v>353</v>
      </c>
      <c r="H8" s="153" t="s">
        <v>354</v>
      </c>
      <c r="I8" s="153" t="s">
        <v>355</v>
      </c>
      <c r="J8" s="18">
        <f t="shared" si="3"/>
        <v>0</v>
      </c>
      <c r="K8" s="18">
        <f t="shared" si="4"/>
        <v>0</v>
      </c>
      <c r="L8" s="18">
        <f t="shared" si="5"/>
        <v>0</v>
      </c>
      <c r="M8" s="131"/>
      <c r="N8" s="131"/>
      <c r="O8" s="131"/>
      <c r="P8" s="16">
        <f t="shared" ref="P8:P46" si="8">ROUND(X8+(X8*$T$2),2)</f>
        <v>0</v>
      </c>
      <c r="Q8" s="3" t="s">
        <v>65</v>
      </c>
      <c r="R8" s="3" t="s">
        <v>203</v>
      </c>
      <c r="S8" s="3" t="s">
        <v>133</v>
      </c>
      <c r="T8" s="16">
        <f t="shared" si="6"/>
        <v>0</v>
      </c>
      <c r="U8" s="2">
        <f t="shared" si="6"/>
        <v>0</v>
      </c>
      <c r="V8" s="2">
        <f t="shared" si="7"/>
        <v>0</v>
      </c>
      <c r="X8" s="136">
        <v>0</v>
      </c>
      <c r="Y8" s="3" t="s">
        <v>65</v>
      </c>
      <c r="Z8" s="3" t="s">
        <v>203</v>
      </c>
      <c r="AA8" s="3" t="s">
        <v>133</v>
      </c>
      <c r="AB8" s="16">
        <v>0</v>
      </c>
      <c r="AC8" s="2">
        <v>0</v>
      </c>
      <c r="AD8" s="16">
        <v>0</v>
      </c>
      <c r="AG8" s="49" t="str">
        <f t="shared" si="1"/>
        <v/>
      </c>
      <c r="AH8" s="42" t="str">
        <f t="shared" si="0"/>
        <v/>
      </c>
      <c r="AI8" s="42" t="str">
        <f t="shared" si="0"/>
        <v/>
      </c>
      <c r="AJ8" s="42" t="str">
        <f t="shared" si="0"/>
        <v/>
      </c>
      <c r="AK8" s="49" t="str">
        <f t="shared" si="0"/>
        <v/>
      </c>
      <c r="AL8" s="41" t="str">
        <f t="shared" si="0"/>
        <v/>
      </c>
      <c r="AM8" s="41" t="str">
        <f t="shared" si="0"/>
        <v/>
      </c>
    </row>
    <row r="9" spans="1:39">
      <c r="A9" s="8" t="s">
        <v>51</v>
      </c>
      <c r="B9" s="8"/>
      <c r="C9" s="8"/>
      <c r="D9" s="163">
        <v>3</v>
      </c>
      <c r="E9" s="180">
        <v>0.03</v>
      </c>
      <c r="F9" s="18">
        <f t="shared" si="2"/>
        <v>0</v>
      </c>
      <c r="G9" s="153" t="s">
        <v>356</v>
      </c>
      <c r="H9" s="153" t="s">
        <v>357</v>
      </c>
      <c r="I9" s="153" t="s">
        <v>358</v>
      </c>
      <c r="J9" s="18">
        <f t="shared" si="3"/>
        <v>0</v>
      </c>
      <c r="K9" s="18">
        <f t="shared" si="4"/>
        <v>0</v>
      </c>
      <c r="L9" s="18">
        <f t="shared" si="5"/>
        <v>0</v>
      </c>
      <c r="M9" s="131"/>
      <c r="N9" s="131"/>
      <c r="O9" s="131"/>
      <c r="P9" s="16">
        <f t="shared" si="8"/>
        <v>0</v>
      </c>
      <c r="Q9" s="3" t="s">
        <v>66</v>
      </c>
      <c r="R9" s="3" t="s">
        <v>204</v>
      </c>
      <c r="S9" s="3" t="s">
        <v>134</v>
      </c>
      <c r="T9" s="16">
        <f t="shared" si="6"/>
        <v>0</v>
      </c>
      <c r="U9" s="2">
        <f t="shared" si="6"/>
        <v>0</v>
      </c>
      <c r="V9" s="2">
        <f t="shared" si="7"/>
        <v>0</v>
      </c>
      <c r="X9" s="136">
        <v>0</v>
      </c>
      <c r="Y9" s="3" t="s">
        <v>66</v>
      </c>
      <c r="Z9" s="3" t="s">
        <v>204</v>
      </c>
      <c r="AA9" s="3" t="s">
        <v>134</v>
      </c>
      <c r="AB9" s="16">
        <v>0</v>
      </c>
      <c r="AC9" s="2">
        <v>0</v>
      </c>
      <c r="AD9" s="16">
        <v>0</v>
      </c>
      <c r="AG9" s="49" t="str">
        <f t="shared" si="1"/>
        <v/>
      </c>
      <c r="AH9" s="42" t="str">
        <f t="shared" si="0"/>
        <v/>
      </c>
      <c r="AI9" s="42" t="str">
        <f t="shared" si="0"/>
        <v/>
      </c>
      <c r="AJ9" s="42" t="str">
        <f t="shared" si="0"/>
        <v/>
      </c>
      <c r="AK9" s="49" t="str">
        <f t="shared" si="0"/>
        <v/>
      </c>
      <c r="AL9" s="41" t="str">
        <f t="shared" si="0"/>
        <v/>
      </c>
      <c r="AM9" s="41" t="str">
        <f t="shared" si="0"/>
        <v/>
      </c>
    </row>
    <row r="10" spans="1:39">
      <c r="A10" s="8" t="s">
        <v>52</v>
      </c>
      <c r="B10" s="8"/>
      <c r="C10" s="8"/>
      <c r="D10" s="163">
        <v>4</v>
      </c>
      <c r="E10" s="180">
        <v>0.03</v>
      </c>
      <c r="F10" s="18">
        <f t="shared" si="2"/>
        <v>0</v>
      </c>
      <c r="G10" s="153" t="s">
        <v>359</v>
      </c>
      <c r="H10" s="153" t="s">
        <v>360</v>
      </c>
      <c r="I10" s="153" t="s">
        <v>361</v>
      </c>
      <c r="J10" s="18">
        <f t="shared" si="3"/>
        <v>0</v>
      </c>
      <c r="K10" s="18">
        <f t="shared" si="4"/>
        <v>0</v>
      </c>
      <c r="L10" s="18">
        <f t="shared" si="5"/>
        <v>0</v>
      </c>
      <c r="M10" s="131"/>
      <c r="N10" s="131"/>
      <c r="O10" s="131"/>
      <c r="P10" s="16">
        <f t="shared" si="8"/>
        <v>0</v>
      </c>
      <c r="Q10" s="3" t="s">
        <v>67</v>
      </c>
      <c r="R10" s="3" t="s">
        <v>205</v>
      </c>
      <c r="S10" s="3" t="s">
        <v>135</v>
      </c>
      <c r="T10" s="16">
        <f t="shared" si="6"/>
        <v>0</v>
      </c>
      <c r="U10" s="2">
        <f t="shared" si="6"/>
        <v>0</v>
      </c>
      <c r="V10" s="2">
        <f t="shared" si="7"/>
        <v>0</v>
      </c>
      <c r="X10" s="136">
        <v>0</v>
      </c>
      <c r="Y10" s="3" t="s">
        <v>67</v>
      </c>
      <c r="Z10" s="3" t="s">
        <v>205</v>
      </c>
      <c r="AA10" s="3" t="s">
        <v>135</v>
      </c>
      <c r="AB10" s="16">
        <v>0</v>
      </c>
      <c r="AC10" s="2">
        <v>0</v>
      </c>
      <c r="AD10" s="16">
        <v>0</v>
      </c>
      <c r="AG10" s="49" t="str">
        <f t="shared" si="1"/>
        <v/>
      </c>
      <c r="AH10" s="42" t="str">
        <f t="shared" si="0"/>
        <v/>
      </c>
      <c r="AI10" s="42" t="str">
        <f t="shared" si="0"/>
        <v/>
      </c>
      <c r="AJ10" s="42" t="str">
        <f t="shared" si="0"/>
        <v/>
      </c>
      <c r="AK10" s="49" t="str">
        <f t="shared" si="0"/>
        <v/>
      </c>
      <c r="AL10" s="41" t="str">
        <f t="shared" si="0"/>
        <v/>
      </c>
      <c r="AM10" s="41" t="str">
        <f t="shared" si="0"/>
        <v/>
      </c>
    </row>
    <row r="11" spans="1:39">
      <c r="A11" s="8" t="s">
        <v>53</v>
      </c>
      <c r="B11" s="8"/>
      <c r="C11" s="8"/>
      <c r="D11" s="163">
        <v>5</v>
      </c>
      <c r="E11" s="180">
        <v>0.03</v>
      </c>
      <c r="F11" s="18">
        <f t="shared" si="2"/>
        <v>0</v>
      </c>
      <c r="G11" s="153" t="s">
        <v>362</v>
      </c>
      <c r="H11" s="153" t="s">
        <v>363</v>
      </c>
      <c r="I11" s="153" t="s">
        <v>364</v>
      </c>
      <c r="J11" s="18">
        <f t="shared" si="3"/>
        <v>0</v>
      </c>
      <c r="K11" s="18">
        <f t="shared" si="4"/>
        <v>0</v>
      </c>
      <c r="L11" s="18">
        <f t="shared" si="5"/>
        <v>0</v>
      </c>
      <c r="M11" s="131"/>
      <c r="N11" s="131"/>
      <c r="O11" s="131"/>
      <c r="P11" s="16">
        <f t="shared" si="8"/>
        <v>0</v>
      </c>
      <c r="Q11" s="3" t="s">
        <v>68</v>
      </c>
      <c r="R11" s="3" t="s">
        <v>206</v>
      </c>
      <c r="S11" s="3" t="s">
        <v>136</v>
      </c>
      <c r="T11" s="16">
        <f t="shared" si="6"/>
        <v>0</v>
      </c>
      <c r="U11" s="2">
        <f t="shared" si="6"/>
        <v>0</v>
      </c>
      <c r="V11" s="2">
        <f t="shared" si="7"/>
        <v>0</v>
      </c>
      <c r="X11" s="136">
        <v>0</v>
      </c>
      <c r="Y11" s="3" t="s">
        <v>68</v>
      </c>
      <c r="Z11" s="3" t="s">
        <v>206</v>
      </c>
      <c r="AA11" s="3" t="s">
        <v>136</v>
      </c>
      <c r="AB11" s="16">
        <v>0</v>
      </c>
      <c r="AC11" s="2">
        <v>0</v>
      </c>
      <c r="AD11" s="16">
        <v>0</v>
      </c>
      <c r="AG11" s="49" t="str">
        <f t="shared" si="1"/>
        <v/>
      </c>
      <c r="AH11" s="42" t="str">
        <f t="shared" si="0"/>
        <v/>
      </c>
      <c r="AI11" s="42" t="str">
        <f t="shared" si="0"/>
        <v/>
      </c>
      <c r="AJ11" s="42" t="str">
        <f t="shared" si="0"/>
        <v/>
      </c>
      <c r="AK11" s="49" t="str">
        <f t="shared" si="0"/>
        <v/>
      </c>
      <c r="AL11" s="41" t="str">
        <f t="shared" si="0"/>
        <v/>
      </c>
      <c r="AM11" s="41" t="str">
        <f t="shared" si="0"/>
        <v/>
      </c>
    </row>
    <row r="12" spans="1:39">
      <c r="A12" s="8" t="s">
        <v>54</v>
      </c>
      <c r="B12" s="8"/>
      <c r="C12" s="8"/>
      <c r="D12" s="163">
        <v>6</v>
      </c>
      <c r="E12" s="180">
        <v>0.03</v>
      </c>
      <c r="F12" s="18">
        <f t="shared" si="2"/>
        <v>0</v>
      </c>
      <c r="G12" s="153" t="s">
        <v>365</v>
      </c>
      <c r="H12" s="153" t="s">
        <v>366</v>
      </c>
      <c r="I12" s="153" t="s">
        <v>366</v>
      </c>
      <c r="J12" s="18">
        <f t="shared" si="3"/>
        <v>0</v>
      </c>
      <c r="K12" s="18">
        <f t="shared" si="4"/>
        <v>0</v>
      </c>
      <c r="L12" s="18">
        <f t="shared" si="5"/>
        <v>0</v>
      </c>
      <c r="M12" s="131"/>
      <c r="N12" s="131"/>
      <c r="O12" s="131"/>
      <c r="P12" s="16">
        <f t="shared" si="8"/>
        <v>0</v>
      </c>
      <c r="Q12" s="3" t="s">
        <v>69</v>
      </c>
      <c r="R12" s="3" t="s">
        <v>137</v>
      </c>
      <c r="S12" s="3" t="s">
        <v>137</v>
      </c>
      <c r="T12" s="16">
        <f t="shared" si="6"/>
        <v>0</v>
      </c>
      <c r="U12" s="2">
        <f t="shared" si="6"/>
        <v>0</v>
      </c>
      <c r="V12" s="2">
        <f t="shared" si="7"/>
        <v>0</v>
      </c>
      <c r="X12" s="136">
        <v>0</v>
      </c>
      <c r="Y12" s="3" t="s">
        <v>69</v>
      </c>
      <c r="Z12" s="3" t="s">
        <v>137</v>
      </c>
      <c r="AA12" s="3" t="s">
        <v>137</v>
      </c>
      <c r="AB12" s="16">
        <v>0</v>
      </c>
      <c r="AC12" s="2">
        <v>0</v>
      </c>
      <c r="AD12" s="16">
        <v>0</v>
      </c>
      <c r="AG12" s="49" t="str">
        <f t="shared" si="1"/>
        <v/>
      </c>
      <c r="AH12" s="42" t="str">
        <f t="shared" si="0"/>
        <v/>
      </c>
      <c r="AI12" s="42" t="str">
        <f t="shared" si="0"/>
        <v/>
      </c>
      <c r="AJ12" s="42" t="str">
        <f t="shared" si="0"/>
        <v/>
      </c>
      <c r="AK12" s="49" t="str">
        <f t="shared" si="0"/>
        <v/>
      </c>
      <c r="AL12" s="41" t="str">
        <f t="shared" si="0"/>
        <v/>
      </c>
      <c r="AM12" s="41" t="str">
        <f t="shared" si="0"/>
        <v/>
      </c>
    </row>
    <row r="13" spans="1:39">
      <c r="E13" s="180"/>
      <c r="F13" s="18"/>
      <c r="J13" s="18"/>
      <c r="K13" s="18"/>
      <c r="L13" s="18"/>
      <c r="T13" s="2"/>
      <c r="U13" s="2"/>
      <c r="V13" s="2"/>
      <c r="AB13" s="2"/>
      <c r="AC13" s="2"/>
      <c r="AD13" s="2"/>
      <c r="AG13" s="41" t="str">
        <f t="shared" si="1"/>
        <v/>
      </c>
      <c r="AH13" s="42" t="str">
        <f t="shared" si="0"/>
        <v/>
      </c>
      <c r="AI13" s="42" t="str">
        <f t="shared" si="0"/>
        <v/>
      </c>
      <c r="AJ13" s="42" t="str">
        <f t="shared" si="0"/>
        <v/>
      </c>
      <c r="AK13" s="41" t="str">
        <f t="shared" si="0"/>
        <v/>
      </c>
      <c r="AL13" s="41" t="str">
        <f t="shared" si="0"/>
        <v/>
      </c>
      <c r="AM13" s="41" t="str">
        <f t="shared" si="0"/>
        <v/>
      </c>
    </row>
    <row r="14" spans="1:39" ht="15" customHeight="1">
      <c r="A14" s="28" t="s">
        <v>157</v>
      </c>
      <c r="B14" s="28"/>
      <c r="C14" s="28"/>
      <c r="E14" s="180"/>
      <c r="F14" s="18"/>
      <c r="J14" s="18"/>
      <c r="K14" s="18"/>
      <c r="L14" s="18"/>
      <c r="T14" s="2"/>
      <c r="U14" s="2"/>
      <c r="V14" s="2"/>
      <c r="AB14" s="2"/>
      <c r="AC14" s="2"/>
      <c r="AD14" s="2"/>
      <c r="AG14" s="41" t="str">
        <f t="shared" si="1"/>
        <v/>
      </c>
      <c r="AH14" s="42" t="str">
        <f t="shared" si="0"/>
        <v/>
      </c>
      <c r="AI14" s="42" t="str">
        <f t="shared" si="0"/>
        <v/>
      </c>
      <c r="AJ14" s="42" t="str">
        <f t="shared" si="0"/>
        <v/>
      </c>
      <c r="AK14" s="41" t="str">
        <f t="shared" si="0"/>
        <v/>
      </c>
      <c r="AL14" s="41" t="str">
        <f t="shared" si="0"/>
        <v/>
      </c>
      <c r="AM14" s="41" t="str">
        <f t="shared" si="0"/>
        <v/>
      </c>
    </row>
    <row r="15" spans="1:39" ht="15" customHeight="1">
      <c r="A15" s="1" t="s">
        <v>55</v>
      </c>
      <c r="B15" s="10"/>
      <c r="D15" s="162" t="s">
        <v>2</v>
      </c>
      <c r="E15" s="180">
        <v>0.03</v>
      </c>
      <c r="F15" s="18">
        <f t="shared" si="2"/>
        <v>0</v>
      </c>
      <c r="G15" s="152" t="s">
        <v>367</v>
      </c>
      <c r="H15" s="152" t="s">
        <v>368</v>
      </c>
      <c r="I15" s="152" t="s">
        <v>369</v>
      </c>
      <c r="J15" s="18">
        <f t="shared" si="3"/>
        <v>0</v>
      </c>
      <c r="K15" s="18">
        <f t="shared" si="4"/>
        <v>0</v>
      </c>
      <c r="L15" s="18">
        <f t="shared" si="5"/>
        <v>0</v>
      </c>
      <c r="P15" s="2">
        <f t="shared" si="8"/>
        <v>0</v>
      </c>
      <c r="Q15" s="9" t="s">
        <v>41</v>
      </c>
      <c r="R15" s="9" t="s">
        <v>207</v>
      </c>
      <c r="S15" s="9" t="s">
        <v>138</v>
      </c>
      <c r="T15" s="2">
        <f t="shared" si="6"/>
        <v>0</v>
      </c>
      <c r="U15" s="2">
        <f t="shared" si="6"/>
        <v>0</v>
      </c>
      <c r="V15" s="2">
        <f>ROUND(AD15+(AD15*$V$2),2)</f>
        <v>0</v>
      </c>
      <c r="X15" s="38">
        <v>0</v>
      </c>
      <c r="Y15" s="9" t="s">
        <v>41</v>
      </c>
      <c r="Z15" s="9" t="s">
        <v>207</v>
      </c>
      <c r="AA15" s="9" t="s">
        <v>138</v>
      </c>
      <c r="AB15" s="2">
        <v>0</v>
      </c>
      <c r="AC15" s="2">
        <v>0</v>
      </c>
      <c r="AD15" s="2">
        <v>0</v>
      </c>
      <c r="AG15" s="41" t="str">
        <f t="shared" si="1"/>
        <v/>
      </c>
      <c r="AH15" s="43" t="str">
        <f t="shared" si="0"/>
        <v/>
      </c>
      <c r="AI15" s="43" t="str">
        <f t="shared" si="0"/>
        <v/>
      </c>
      <c r="AJ15" s="43" t="str">
        <f t="shared" si="0"/>
        <v/>
      </c>
      <c r="AK15" s="41" t="str">
        <f t="shared" si="0"/>
        <v/>
      </c>
      <c r="AL15" s="41" t="str">
        <f t="shared" si="0"/>
        <v/>
      </c>
      <c r="AM15" s="41" t="str">
        <f t="shared" si="0"/>
        <v/>
      </c>
    </row>
    <row r="16" spans="1:39" ht="15" customHeight="1">
      <c r="B16" s="10"/>
      <c r="E16" s="180"/>
      <c r="F16" s="18"/>
      <c r="J16" s="18"/>
      <c r="K16" s="18"/>
      <c r="L16" s="18"/>
      <c r="Q16" s="9"/>
      <c r="R16" s="9"/>
      <c r="S16" s="9"/>
      <c r="T16" s="2"/>
      <c r="U16" s="2"/>
      <c r="V16" s="2"/>
      <c r="Y16" s="9"/>
      <c r="Z16" s="9"/>
      <c r="AA16" s="9"/>
      <c r="AB16" s="2"/>
      <c r="AC16" s="2"/>
      <c r="AD16" s="2"/>
      <c r="AG16" s="41"/>
      <c r="AH16" s="43"/>
      <c r="AI16" s="43"/>
      <c r="AJ16" s="43"/>
      <c r="AK16" s="41"/>
      <c r="AL16" s="41"/>
      <c r="AM16" s="41"/>
    </row>
    <row r="17" spans="1:39" ht="15" customHeight="1">
      <c r="A17" s="28" t="s">
        <v>158</v>
      </c>
      <c r="B17" s="28"/>
      <c r="C17" s="28"/>
      <c r="E17" s="180"/>
      <c r="F17" s="18"/>
      <c r="J17" s="18"/>
      <c r="K17" s="18"/>
      <c r="L17" s="18"/>
      <c r="T17" s="2"/>
      <c r="U17" s="2"/>
      <c r="V17" s="2"/>
      <c r="AB17" s="2"/>
      <c r="AC17" s="2"/>
      <c r="AD17" s="2"/>
      <c r="AG17" s="41" t="str">
        <f t="shared" si="1"/>
        <v/>
      </c>
      <c r="AH17" s="42" t="str">
        <f t="shared" si="0"/>
        <v/>
      </c>
      <c r="AI17" s="42" t="str">
        <f t="shared" si="0"/>
        <v/>
      </c>
      <c r="AJ17" s="42" t="str">
        <f t="shared" si="0"/>
        <v/>
      </c>
      <c r="AK17" s="41" t="str">
        <f t="shared" si="0"/>
        <v/>
      </c>
      <c r="AL17" s="41" t="str">
        <f t="shared" si="0"/>
        <v/>
      </c>
      <c r="AM17" s="41" t="str">
        <f t="shared" si="0"/>
        <v/>
      </c>
    </row>
    <row r="18" spans="1:39" s="143" customFormat="1">
      <c r="A18" s="167" t="s">
        <v>261</v>
      </c>
      <c r="B18" s="19"/>
      <c r="C18" s="19"/>
      <c r="D18" s="175" t="s">
        <v>5</v>
      </c>
      <c r="E18" s="180">
        <v>0.03</v>
      </c>
      <c r="F18" s="18">
        <f t="shared" si="2"/>
        <v>0</v>
      </c>
      <c r="G18" s="152">
        <v>0</v>
      </c>
      <c r="H18" s="152">
        <v>0</v>
      </c>
      <c r="I18" s="152">
        <v>0</v>
      </c>
      <c r="J18" s="18">
        <f t="shared" si="3"/>
        <v>0</v>
      </c>
      <c r="K18" s="18">
        <f t="shared" si="4"/>
        <v>0</v>
      </c>
      <c r="L18" s="18">
        <f t="shared" si="5"/>
        <v>0</v>
      </c>
      <c r="M18" s="145"/>
      <c r="N18" s="145"/>
      <c r="O18" s="145"/>
      <c r="P18" s="59">
        <v>0</v>
      </c>
      <c r="Q18" s="59">
        <v>0</v>
      </c>
      <c r="R18" s="59">
        <v>0</v>
      </c>
      <c r="S18" s="59">
        <v>0</v>
      </c>
      <c r="T18" s="59">
        <v>0</v>
      </c>
      <c r="U18" s="59">
        <v>0</v>
      </c>
      <c r="V18" s="59">
        <v>0</v>
      </c>
      <c r="X18" s="146">
        <v>2.1</v>
      </c>
      <c r="Y18" s="15"/>
      <c r="Z18" s="15"/>
      <c r="AA18" s="15"/>
      <c r="AB18" s="59">
        <v>2.1</v>
      </c>
      <c r="AC18" s="59">
        <v>2.2000000000000002</v>
      </c>
      <c r="AD18" s="59">
        <v>2.2999999999999998</v>
      </c>
      <c r="AG18" s="144"/>
      <c r="AH18" s="52"/>
      <c r="AI18" s="52"/>
      <c r="AJ18" s="52"/>
      <c r="AK18" s="144"/>
      <c r="AL18" s="144"/>
      <c r="AM18" s="144"/>
    </row>
    <row r="19" spans="1:39" s="143" customFormat="1" ht="24.65" customHeight="1">
      <c r="A19" s="167" t="s">
        <v>341</v>
      </c>
      <c r="B19" s="167"/>
      <c r="C19" s="174"/>
      <c r="D19" s="175" t="s">
        <v>21</v>
      </c>
      <c r="E19" s="180">
        <v>0.03</v>
      </c>
      <c r="F19" s="18">
        <f>ROUND((P19+P19*E19),1)</f>
        <v>8.1999999999999993</v>
      </c>
      <c r="G19" s="152" t="s">
        <v>370</v>
      </c>
      <c r="H19" s="152" t="s">
        <v>371</v>
      </c>
      <c r="I19" s="152" t="s">
        <v>372</v>
      </c>
      <c r="J19" s="18">
        <f t="shared" si="3"/>
        <v>8.1999999999999993</v>
      </c>
      <c r="K19" s="18">
        <f t="shared" si="4"/>
        <v>9.6999999999999993</v>
      </c>
      <c r="L19" s="18">
        <f t="shared" si="5"/>
        <v>6.7</v>
      </c>
      <c r="M19" s="145"/>
      <c r="N19" s="145"/>
      <c r="O19" s="145"/>
      <c r="P19" s="59">
        <f>ROUND(X19+(X19*$T$2),1)</f>
        <v>8</v>
      </c>
      <c r="Q19" s="15" t="s">
        <v>70</v>
      </c>
      <c r="R19" s="15" t="s">
        <v>208</v>
      </c>
      <c r="S19" s="15" t="s">
        <v>139</v>
      </c>
      <c r="T19" s="59">
        <f>ROUND(AB19+(AB19*$T$2),1)</f>
        <v>8</v>
      </c>
      <c r="U19" s="59">
        <f>ROUND(AC19+(AC19*$T$2),1)</f>
        <v>9.4</v>
      </c>
      <c r="V19" s="59">
        <f>ROUND(AD19+(AD19*$V$2),1)</f>
        <v>6.5</v>
      </c>
      <c r="X19" s="146">
        <v>7.8</v>
      </c>
      <c r="Y19" s="15" t="s">
        <v>70</v>
      </c>
      <c r="Z19" s="15" t="s">
        <v>208</v>
      </c>
      <c r="AA19" s="15" t="s">
        <v>139</v>
      </c>
      <c r="AB19" s="59">
        <v>7.8</v>
      </c>
      <c r="AC19" s="59">
        <v>9.1</v>
      </c>
      <c r="AD19" s="59">
        <v>6.3</v>
      </c>
      <c r="AG19" s="144">
        <f t="shared" si="1"/>
        <v>2.5641025641025664E-2</v>
      </c>
      <c r="AH19" s="52" t="str">
        <f t="shared" si="0"/>
        <v/>
      </c>
      <c r="AI19" s="52" t="str">
        <f t="shared" si="0"/>
        <v/>
      </c>
      <c r="AJ19" s="52" t="str">
        <f t="shared" si="0"/>
        <v/>
      </c>
      <c r="AK19" s="144">
        <f t="shared" si="0"/>
        <v>2.5641025641025664E-2</v>
      </c>
      <c r="AL19" s="144">
        <f t="shared" si="0"/>
        <v>3.2967032967033044E-2</v>
      </c>
      <c r="AM19" s="144">
        <f t="shared" si="0"/>
        <v>3.1746031746031772E-2</v>
      </c>
    </row>
    <row r="20" spans="1:39" s="143" customFormat="1" ht="13.5" customHeight="1">
      <c r="A20" s="167"/>
      <c r="B20" s="167"/>
      <c r="C20" s="174"/>
      <c r="D20" s="175"/>
      <c r="E20" s="180"/>
      <c r="F20" s="18"/>
      <c r="G20" s="152"/>
      <c r="H20" s="152"/>
      <c r="I20" s="152"/>
      <c r="J20" s="18"/>
      <c r="K20" s="18"/>
      <c r="L20" s="18"/>
      <c r="M20" s="145"/>
      <c r="N20" s="145"/>
      <c r="O20" s="145"/>
      <c r="P20" s="59"/>
      <c r="Q20" s="15"/>
      <c r="R20" s="15"/>
      <c r="S20" s="15"/>
      <c r="T20" s="59"/>
      <c r="U20" s="59"/>
      <c r="V20" s="59"/>
      <c r="X20" s="146"/>
      <c r="Y20" s="15"/>
      <c r="Z20" s="15"/>
      <c r="AA20" s="15"/>
      <c r="AB20" s="59"/>
      <c r="AC20" s="59"/>
      <c r="AD20" s="59"/>
      <c r="AG20" s="144"/>
      <c r="AH20" s="52"/>
      <c r="AI20" s="52"/>
      <c r="AJ20" s="52"/>
      <c r="AK20" s="144"/>
      <c r="AL20" s="144"/>
      <c r="AM20" s="144"/>
    </row>
    <row r="21" spans="1:39" s="143" customFormat="1" ht="13.5" customHeight="1">
      <c r="A21" s="184" t="s">
        <v>422</v>
      </c>
      <c r="B21" s="184"/>
      <c r="C21" s="184"/>
      <c r="D21" s="175"/>
      <c r="E21" s="180"/>
      <c r="F21" s="18"/>
      <c r="G21" s="152"/>
      <c r="H21" s="152"/>
      <c r="I21" s="152"/>
      <c r="J21" s="18"/>
      <c r="K21" s="18"/>
      <c r="L21" s="18"/>
      <c r="M21" s="145"/>
      <c r="N21" s="145"/>
      <c r="O21" s="145"/>
      <c r="P21" s="59"/>
      <c r="Q21" s="15"/>
      <c r="R21" s="15"/>
      <c r="S21" s="15"/>
      <c r="T21" s="59"/>
      <c r="U21" s="59"/>
      <c r="V21" s="59"/>
      <c r="X21" s="146"/>
      <c r="Y21" s="15"/>
      <c r="Z21" s="15"/>
      <c r="AA21" s="15"/>
      <c r="AB21" s="59"/>
      <c r="AC21" s="59"/>
      <c r="AD21" s="59"/>
      <c r="AG21" s="144"/>
      <c r="AH21" s="52"/>
      <c r="AI21" s="52"/>
      <c r="AJ21" s="52"/>
      <c r="AK21" s="144"/>
      <c r="AL21" s="144"/>
      <c r="AM21" s="144"/>
    </row>
    <row r="22" spans="1:39" s="143" customFormat="1" ht="13.5" customHeight="1">
      <c r="A22" s="182" t="s">
        <v>0</v>
      </c>
      <c r="B22" s="182"/>
      <c r="C22" s="182"/>
      <c r="D22" s="175">
        <v>0</v>
      </c>
      <c r="E22" s="145" t="s">
        <v>426</v>
      </c>
      <c r="F22" s="18">
        <v>0</v>
      </c>
      <c r="G22" s="152"/>
      <c r="H22" s="152"/>
      <c r="I22" s="152"/>
      <c r="J22" s="18">
        <v>0</v>
      </c>
      <c r="K22" s="18">
        <v>0</v>
      </c>
      <c r="L22" s="18">
        <v>0</v>
      </c>
      <c r="M22" s="145" t="s">
        <v>426</v>
      </c>
      <c r="N22" s="145"/>
      <c r="O22" s="145"/>
      <c r="P22" s="59"/>
      <c r="Q22" s="15"/>
      <c r="R22" s="15"/>
      <c r="S22" s="15"/>
      <c r="T22" s="59"/>
      <c r="U22" s="59"/>
      <c r="V22" s="59"/>
      <c r="X22" s="146"/>
      <c r="Y22" s="15"/>
      <c r="Z22" s="15"/>
      <c r="AA22" s="15"/>
      <c r="AB22" s="59"/>
      <c r="AC22" s="59"/>
      <c r="AD22" s="59"/>
      <c r="AG22" s="144"/>
      <c r="AH22" s="52"/>
      <c r="AI22" s="52"/>
      <c r="AJ22" s="52"/>
      <c r="AK22" s="144"/>
      <c r="AL22" s="144"/>
      <c r="AM22" s="144"/>
    </row>
    <row r="23" spans="1:39" s="143" customFormat="1" ht="13.5" customHeight="1">
      <c r="A23" s="167" t="s">
        <v>427</v>
      </c>
      <c r="B23" s="167"/>
      <c r="C23" s="174"/>
      <c r="D23" s="175" t="s">
        <v>5</v>
      </c>
      <c r="E23" s="145" t="s">
        <v>426</v>
      </c>
      <c r="F23" s="18">
        <v>0.43</v>
      </c>
      <c r="G23" s="152"/>
      <c r="H23" s="152"/>
      <c r="I23" s="152"/>
      <c r="J23" s="18">
        <v>0.43</v>
      </c>
      <c r="K23" s="18">
        <v>0.53</v>
      </c>
      <c r="L23" s="18">
        <v>0.38</v>
      </c>
      <c r="M23" s="145" t="s">
        <v>426</v>
      </c>
      <c r="N23" s="145"/>
      <c r="O23" s="145"/>
      <c r="P23" s="59"/>
      <c r="Q23" s="15"/>
      <c r="R23" s="15"/>
      <c r="S23" s="15"/>
      <c r="T23" s="59"/>
      <c r="U23" s="59"/>
      <c r="V23" s="59"/>
      <c r="X23" s="146"/>
      <c r="Y23" s="15"/>
      <c r="Z23" s="15"/>
      <c r="AA23" s="15"/>
      <c r="AB23" s="59"/>
      <c r="AC23" s="59"/>
      <c r="AD23" s="59"/>
      <c r="AG23" s="144"/>
      <c r="AH23" s="52"/>
      <c r="AI23" s="52"/>
      <c r="AJ23" s="52"/>
      <c r="AK23" s="144"/>
      <c r="AL23" s="144"/>
      <c r="AM23" s="144"/>
    </row>
    <row r="24" spans="1:39" ht="13.5" customHeight="1">
      <c r="C24" s="7"/>
      <c r="E24" s="180"/>
      <c r="F24" s="18"/>
      <c r="J24" s="18"/>
      <c r="K24" s="18"/>
      <c r="L24" s="18"/>
      <c r="S24" s="4"/>
      <c r="T24" s="2"/>
      <c r="U24" s="2"/>
      <c r="V24" s="2"/>
      <c r="AA24" s="4"/>
      <c r="AB24" s="2"/>
      <c r="AC24" s="2"/>
      <c r="AD24" s="2"/>
      <c r="AG24" s="41" t="str">
        <f t="shared" si="1"/>
        <v/>
      </c>
      <c r="AH24" s="42" t="str">
        <f t="shared" si="0"/>
        <v/>
      </c>
      <c r="AI24" s="42" t="str">
        <f t="shared" si="0"/>
        <v/>
      </c>
      <c r="AJ24" s="42" t="str">
        <f t="shared" si="0"/>
        <v/>
      </c>
      <c r="AK24" s="41" t="str">
        <f t="shared" si="0"/>
        <v/>
      </c>
      <c r="AL24" s="41" t="str">
        <f t="shared" si="0"/>
        <v/>
      </c>
      <c r="AM24" s="41" t="str">
        <f t="shared" si="0"/>
        <v/>
      </c>
    </row>
    <row r="25" spans="1:39" ht="15" customHeight="1">
      <c r="A25" s="28" t="s">
        <v>159</v>
      </c>
      <c r="B25" s="28"/>
      <c r="C25" s="28"/>
      <c r="E25" s="180"/>
      <c r="F25" s="18"/>
      <c r="J25" s="18"/>
      <c r="K25" s="18"/>
      <c r="L25" s="18"/>
      <c r="P25" s="5"/>
      <c r="T25" s="5"/>
      <c r="U25" s="5"/>
      <c r="V25" s="5"/>
      <c r="X25" s="137"/>
      <c r="AB25" s="5"/>
      <c r="AC25" s="5"/>
      <c r="AD25" s="5"/>
      <c r="AG25" s="45" t="str">
        <f t="shared" si="1"/>
        <v/>
      </c>
      <c r="AH25" s="42" t="str">
        <f t="shared" si="0"/>
        <v/>
      </c>
      <c r="AI25" s="42" t="str">
        <f t="shared" si="0"/>
        <v/>
      </c>
      <c r="AJ25" s="42" t="str">
        <f t="shared" si="0"/>
        <v/>
      </c>
      <c r="AK25" s="45" t="str">
        <f t="shared" si="0"/>
        <v/>
      </c>
      <c r="AL25" s="45" t="str">
        <f t="shared" si="0"/>
        <v/>
      </c>
      <c r="AM25" s="45" t="str">
        <f t="shared" si="0"/>
        <v/>
      </c>
    </row>
    <row r="26" spans="1:39" ht="25">
      <c r="A26" s="1" t="s">
        <v>154</v>
      </c>
      <c r="B26" s="3"/>
      <c r="C26" s="7"/>
      <c r="D26" s="164" t="s">
        <v>2</v>
      </c>
      <c r="E26" s="180">
        <v>0.03</v>
      </c>
      <c r="F26" s="18">
        <f t="shared" si="2"/>
        <v>0</v>
      </c>
      <c r="G26" s="154" t="s">
        <v>373</v>
      </c>
      <c r="H26" s="154" t="s">
        <v>374</v>
      </c>
      <c r="I26" s="154" t="s">
        <v>375</v>
      </c>
      <c r="J26" s="18">
        <f t="shared" ref="J26:J40" si="9">ROUND((T26+T26*E26),1)</f>
        <v>0</v>
      </c>
      <c r="K26" s="18">
        <f t="shared" ref="K26:K40" si="10">ROUND((U26+U26*E26),1)</f>
        <v>0</v>
      </c>
      <c r="L26" s="18">
        <f t="shared" ref="L26:L40" si="11">ROUND((V26+V26*E26),1)</f>
        <v>0</v>
      </c>
      <c r="M26" s="185"/>
      <c r="N26" s="132"/>
      <c r="O26" s="132"/>
      <c r="P26" s="17">
        <f t="shared" si="8"/>
        <v>0</v>
      </c>
      <c r="Q26" s="3" t="s">
        <v>71</v>
      </c>
      <c r="R26" s="3" t="s">
        <v>211</v>
      </c>
      <c r="S26" s="3" t="s">
        <v>141</v>
      </c>
      <c r="T26" s="17">
        <f t="shared" si="6"/>
        <v>0</v>
      </c>
      <c r="U26" s="2">
        <f t="shared" si="6"/>
        <v>0</v>
      </c>
      <c r="V26" s="2">
        <f>ROUND(AD26+(AD26*$V$2),2)</f>
        <v>0</v>
      </c>
      <c r="X26" s="138">
        <v>0</v>
      </c>
      <c r="Y26" s="3" t="s">
        <v>71</v>
      </c>
      <c r="Z26" s="3" t="s">
        <v>211</v>
      </c>
      <c r="AA26" s="3" t="s">
        <v>141</v>
      </c>
      <c r="AB26" s="17">
        <v>0</v>
      </c>
      <c r="AC26" s="2">
        <v>0</v>
      </c>
      <c r="AD26" s="17">
        <v>0</v>
      </c>
      <c r="AG26" s="50" t="str">
        <f t="shared" si="1"/>
        <v/>
      </c>
      <c r="AH26" s="42" t="str">
        <f t="shared" si="0"/>
        <v/>
      </c>
      <c r="AI26" s="42" t="str">
        <f t="shared" si="0"/>
        <v/>
      </c>
      <c r="AJ26" s="42" t="str">
        <f t="shared" si="0"/>
        <v/>
      </c>
      <c r="AK26" s="50" t="str">
        <f t="shared" si="0"/>
        <v/>
      </c>
      <c r="AL26" s="41" t="str">
        <f t="shared" si="0"/>
        <v/>
      </c>
      <c r="AM26" s="41" t="str">
        <f t="shared" si="0"/>
        <v/>
      </c>
    </row>
    <row r="27" spans="1:39">
      <c r="B27" s="3"/>
      <c r="C27" s="7"/>
      <c r="D27" s="164"/>
      <c r="E27" s="180"/>
      <c r="F27" s="18"/>
      <c r="G27" s="154"/>
      <c r="H27" s="154"/>
      <c r="I27" s="154"/>
      <c r="J27" s="18"/>
      <c r="K27" s="18"/>
      <c r="L27" s="18"/>
      <c r="M27" s="185"/>
      <c r="N27" s="132"/>
      <c r="O27" s="132"/>
      <c r="P27" s="17"/>
      <c r="T27" s="17"/>
      <c r="U27" s="2"/>
      <c r="V27" s="2"/>
      <c r="X27" s="138"/>
      <c r="AB27" s="17"/>
      <c r="AC27" s="2"/>
      <c r="AD27" s="17"/>
      <c r="AG27" s="50"/>
      <c r="AH27" s="42"/>
      <c r="AI27" s="42"/>
      <c r="AJ27" s="42"/>
      <c r="AK27" s="50"/>
      <c r="AL27" s="41"/>
      <c r="AM27" s="41"/>
    </row>
    <row r="28" spans="1:39">
      <c r="A28" s="184" t="s">
        <v>420</v>
      </c>
      <c r="B28" s="184"/>
      <c r="C28" s="184"/>
      <c r="E28" s="180"/>
      <c r="F28" s="18"/>
      <c r="J28" s="18"/>
      <c r="K28" s="18"/>
      <c r="L28" s="18"/>
      <c r="M28" s="185"/>
      <c r="N28" s="132"/>
      <c r="O28" s="132"/>
      <c r="P28" s="17"/>
      <c r="T28" s="17"/>
      <c r="U28" s="2"/>
      <c r="V28" s="2"/>
      <c r="X28" s="138"/>
      <c r="AB28" s="17"/>
      <c r="AC28" s="2"/>
      <c r="AD28" s="17"/>
      <c r="AG28" s="50"/>
      <c r="AH28" s="42"/>
      <c r="AI28" s="42"/>
      <c r="AJ28" s="42"/>
      <c r="AK28" s="50"/>
      <c r="AL28" s="41"/>
      <c r="AM28" s="41"/>
    </row>
    <row r="29" spans="1:39">
      <c r="A29" s="1" t="s">
        <v>415</v>
      </c>
      <c r="B29" s="10"/>
      <c r="D29" s="162" t="s">
        <v>2</v>
      </c>
      <c r="E29" s="145" t="s">
        <v>426</v>
      </c>
      <c r="F29" s="18">
        <v>0</v>
      </c>
      <c r="J29" s="18">
        <v>0</v>
      </c>
      <c r="K29" s="18">
        <v>0</v>
      </c>
      <c r="L29" s="18">
        <v>0</v>
      </c>
      <c r="M29" s="145" t="s">
        <v>426</v>
      </c>
      <c r="N29" s="132"/>
      <c r="O29" s="132"/>
      <c r="P29" s="17"/>
      <c r="T29" s="17"/>
      <c r="U29" s="2"/>
      <c r="V29" s="2"/>
      <c r="X29" s="138"/>
      <c r="AB29" s="17"/>
      <c r="AC29" s="2"/>
      <c r="AD29" s="17"/>
      <c r="AG29" s="50"/>
      <c r="AH29" s="42"/>
      <c r="AI29" s="42"/>
      <c r="AJ29" s="42"/>
      <c r="AK29" s="50"/>
      <c r="AL29" s="41"/>
      <c r="AM29" s="41"/>
    </row>
    <row r="30" spans="1:39">
      <c r="B30" s="4"/>
      <c r="C30" s="4"/>
      <c r="D30" s="165"/>
      <c r="E30" s="180"/>
      <c r="F30" s="18"/>
      <c r="G30" s="155"/>
      <c r="H30" s="155"/>
      <c r="I30" s="155"/>
      <c r="J30" s="18"/>
      <c r="K30" s="18"/>
      <c r="L30" s="18"/>
      <c r="M30" s="186"/>
      <c r="N30" s="133"/>
      <c r="O30" s="133"/>
      <c r="Q30" s="4"/>
      <c r="R30" s="4"/>
      <c r="S30" s="4"/>
      <c r="T30" s="5"/>
      <c r="V30" s="2"/>
      <c r="Y30" s="4"/>
      <c r="Z30" s="4"/>
      <c r="AA30" s="4"/>
      <c r="AB30" s="5"/>
      <c r="AD30" s="2"/>
      <c r="AG30" s="41" t="str">
        <f t="shared" si="1"/>
        <v/>
      </c>
      <c r="AH30" s="42" t="str">
        <f t="shared" si="0"/>
        <v/>
      </c>
      <c r="AI30" s="42" t="str">
        <f t="shared" si="0"/>
        <v/>
      </c>
      <c r="AJ30" s="42" t="str">
        <f t="shared" si="0"/>
        <v/>
      </c>
      <c r="AK30" s="45" t="str">
        <f t="shared" si="0"/>
        <v/>
      </c>
      <c r="AL30" s="42" t="str">
        <f t="shared" si="0"/>
        <v/>
      </c>
      <c r="AM30" s="41" t="str">
        <f t="shared" si="0"/>
        <v/>
      </c>
    </row>
    <row r="31" spans="1:39" ht="15" customHeight="1">
      <c r="A31" s="28" t="s">
        <v>160</v>
      </c>
      <c r="B31" s="28"/>
      <c r="C31" s="28"/>
      <c r="D31" s="164"/>
      <c r="E31" s="180"/>
      <c r="F31" s="18"/>
      <c r="G31" s="154"/>
      <c r="H31" s="154"/>
      <c r="I31" s="154"/>
      <c r="J31" s="18"/>
      <c r="K31" s="18"/>
      <c r="L31" s="18"/>
      <c r="M31" s="185"/>
      <c r="N31" s="132"/>
      <c r="O31" s="132"/>
      <c r="T31" s="17"/>
      <c r="U31" s="2"/>
      <c r="V31" s="2"/>
      <c r="X31" s="38">
        <v>0</v>
      </c>
      <c r="AB31" s="17">
        <v>0</v>
      </c>
      <c r="AC31" s="2">
        <v>0</v>
      </c>
      <c r="AD31" s="2">
        <v>0</v>
      </c>
      <c r="AG31" s="41" t="str">
        <f t="shared" si="1"/>
        <v/>
      </c>
      <c r="AH31" s="42" t="str">
        <f t="shared" si="0"/>
        <v/>
      </c>
      <c r="AI31" s="42" t="str">
        <f t="shared" si="0"/>
        <v/>
      </c>
      <c r="AJ31" s="42" t="str">
        <f t="shared" si="0"/>
        <v/>
      </c>
      <c r="AK31" s="50" t="str">
        <f t="shared" si="0"/>
        <v/>
      </c>
      <c r="AL31" s="41" t="str">
        <f t="shared" si="0"/>
        <v/>
      </c>
      <c r="AM31" s="41" t="str">
        <f t="shared" si="0"/>
        <v/>
      </c>
    </row>
    <row r="32" spans="1:39" ht="15" customHeight="1">
      <c r="A32" s="1" t="s">
        <v>0</v>
      </c>
      <c r="D32" s="162">
        <v>0</v>
      </c>
      <c r="E32" s="180">
        <v>0.03</v>
      </c>
      <c r="F32" s="18">
        <f t="shared" si="2"/>
        <v>0</v>
      </c>
      <c r="J32" s="18">
        <f t="shared" si="9"/>
        <v>0</v>
      </c>
      <c r="K32" s="18">
        <f t="shared" si="10"/>
        <v>0</v>
      </c>
      <c r="L32" s="18">
        <f t="shared" si="11"/>
        <v>0</v>
      </c>
      <c r="P32" s="2">
        <f t="shared" si="8"/>
        <v>0</v>
      </c>
      <c r="Q32" s="11"/>
      <c r="T32" s="2">
        <f t="shared" si="6"/>
        <v>0</v>
      </c>
      <c r="U32" s="2">
        <f t="shared" si="6"/>
        <v>0</v>
      </c>
      <c r="V32" s="2">
        <f t="shared" ref="V32" si="12">ROUND(AD32+(AD32*$V$2),2)</f>
        <v>0</v>
      </c>
      <c r="X32" s="38">
        <v>0</v>
      </c>
      <c r="Y32" s="11"/>
      <c r="AB32" s="2">
        <v>0</v>
      </c>
      <c r="AC32" s="2">
        <v>0</v>
      </c>
      <c r="AD32" s="2">
        <v>0</v>
      </c>
      <c r="AG32" s="41" t="str">
        <f t="shared" si="1"/>
        <v/>
      </c>
      <c r="AH32" s="44" t="str">
        <f t="shared" si="0"/>
        <v/>
      </c>
      <c r="AI32" s="42" t="str">
        <f t="shared" si="0"/>
        <v/>
      </c>
      <c r="AJ32" s="42" t="str">
        <f t="shared" si="0"/>
        <v/>
      </c>
      <c r="AK32" s="41" t="str">
        <f t="shared" si="0"/>
        <v/>
      </c>
      <c r="AL32" s="41" t="str">
        <f t="shared" si="0"/>
        <v/>
      </c>
      <c r="AM32" s="41" t="str">
        <f t="shared" si="0"/>
        <v/>
      </c>
    </row>
    <row r="33" spans="1:39" ht="25.5">
      <c r="A33" s="1" t="s">
        <v>58</v>
      </c>
      <c r="B33" s="3"/>
      <c r="D33" s="162">
        <v>5</v>
      </c>
      <c r="E33" s="180">
        <v>0.03</v>
      </c>
      <c r="F33" s="18">
        <f t="shared" si="2"/>
        <v>5.8</v>
      </c>
      <c r="G33" s="152" t="s">
        <v>376</v>
      </c>
      <c r="H33" s="152" t="s">
        <v>377</v>
      </c>
      <c r="I33" s="152" t="s">
        <v>378</v>
      </c>
      <c r="J33" s="18">
        <f t="shared" si="9"/>
        <v>5.8</v>
      </c>
      <c r="K33" s="18">
        <f t="shared" si="10"/>
        <v>6.7</v>
      </c>
      <c r="L33" s="18">
        <f t="shared" si="11"/>
        <v>4.5999999999999996</v>
      </c>
      <c r="P33" s="2">
        <f>ROUND(X33+(X33*$T$2),1)</f>
        <v>5.6</v>
      </c>
      <c r="Q33" s="3" t="s">
        <v>186</v>
      </c>
      <c r="R33" s="3" t="s">
        <v>218</v>
      </c>
      <c r="S33" s="3" t="s">
        <v>142</v>
      </c>
      <c r="T33" s="2">
        <f>ROUND(AB33+(AB33*$T$2),1)</f>
        <v>5.6</v>
      </c>
      <c r="U33" s="18">
        <f>ROUND(AC33+(AC33*$T$2),1)</f>
        <v>6.5</v>
      </c>
      <c r="V33" s="2">
        <f>ROUND(AD33+(AD33*$V$2),1)</f>
        <v>4.5</v>
      </c>
      <c r="X33" s="38">
        <v>5.4</v>
      </c>
      <c r="Y33" s="3" t="s">
        <v>186</v>
      </c>
      <c r="Z33" s="3" t="s">
        <v>218</v>
      </c>
      <c r="AA33" s="3" t="s">
        <v>142</v>
      </c>
      <c r="AB33" s="2">
        <v>5.4</v>
      </c>
      <c r="AC33" s="18">
        <v>6.3</v>
      </c>
      <c r="AD33" s="2">
        <v>4.4000000000000004</v>
      </c>
      <c r="AG33" s="41">
        <f t="shared" si="1"/>
        <v>3.7037037037036903E-2</v>
      </c>
      <c r="AH33" s="42" t="str">
        <f t="shared" si="0"/>
        <v/>
      </c>
      <c r="AI33" s="42" t="str">
        <f t="shared" si="0"/>
        <v/>
      </c>
      <c r="AJ33" s="42" t="str">
        <f t="shared" si="0"/>
        <v/>
      </c>
      <c r="AK33" s="41">
        <f t="shared" si="0"/>
        <v>3.7037037037036903E-2</v>
      </c>
      <c r="AL33" s="51">
        <f t="shared" si="0"/>
        <v>3.1746031746031772E-2</v>
      </c>
      <c r="AM33" s="41">
        <f t="shared" si="0"/>
        <v>2.2727272727272645E-2</v>
      </c>
    </row>
    <row r="34" spans="1:39">
      <c r="D34" s="165"/>
      <c r="E34" s="180"/>
      <c r="F34" s="18"/>
      <c r="G34" s="155"/>
      <c r="H34" s="155"/>
      <c r="I34" s="155"/>
      <c r="J34" s="18"/>
      <c r="K34" s="18"/>
      <c r="L34" s="18"/>
      <c r="M34" s="133"/>
      <c r="N34" s="133"/>
      <c r="O34" s="133"/>
      <c r="Q34" s="4"/>
      <c r="R34" s="15"/>
      <c r="T34" s="2"/>
      <c r="V34" s="2"/>
      <c r="Y34" s="4"/>
      <c r="Z34" s="15"/>
      <c r="AB34" s="2"/>
      <c r="AD34" s="2"/>
      <c r="AG34" s="41" t="str">
        <f t="shared" si="1"/>
        <v/>
      </c>
      <c r="AH34" s="42" t="str">
        <f t="shared" si="0"/>
        <v/>
      </c>
      <c r="AI34" s="52" t="str">
        <f t="shared" si="0"/>
        <v/>
      </c>
      <c r="AJ34" s="42" t="str">
        <f t="shared" si="0"/>
        <v/>
      </c>
      <c r="AK34" s="41" t="str">
        <f t="shared" si="0"/>
        <v/>
      </c>
      <c r="AL34" s="42" t="str">
        <f t="shared" si="0"/>
        <v/>
      </c>
      <c r="AM34" s="41" t="str">
        <f t="shared" si="0"/>
        <v/>
      </c>
    </row>
    <row r="35" spans="1:39" ht="15" customHeight="1">
      <c r="A35" s="28" t="s">
        <v>161</v>
      </c>
      <c r="B35" s="28"/>
      <c r="C35" s="28"/>
      <c r="E35" s="180"/>
      <c r="F35" s="18"/>
      <c r="J35" s="18"/>
      <c r="K35" s="18"/>
      <c r="L35" s="18"/>
      <c r="R35" s="15"/>
      <c r="T35" s="2"/>
      <c r="U35" s="2"/>
      <c r="V35" s="2"/>
      <c r="Z35" s="15"/>
      <c r="AB35" s="2"/>
      <c r="AC35" s="2"/>
      <c r="AD35" s="2"/>
      <c r="AG35" s="41" t="str">
        <f t="shared" si="1"/>
        <v/>
      </c>
      <c r="AH35" s="42" t="str">
        <f t="shared" si="0"/>
        <v/>
      </c>
      <c r="AI35" s="52" t="str">
        <f t="shared" si="0"/>
        <v/>
      </c>
      <c r="AJ35" s="42" t="str">
        <f t="shared" si="0"/>
        <v/>
      </c>
      <c r="AK35" s="41" t="str">
        <f t="shared" si="0"/>
        <v/>
      </c>
      <c r="AL35" s="41" t="str">
        <f t="shared" si="0"/>
        <v/>
      </c>
      <c r="AM35" s="41" t="str">
        <f t="shared" si="0"/>
        <v/>
      </c>
    </row>
    <row r="36" spans="1:39" ht="15" customHeight="1">
      <c r="A36" s="1" t="s">
        <v>0</v>
      </c>
      <c r="C36" s="7"/>
      <c r="D36" s="162">
        <v>0</v>
      </c>
      <c r="E36" s="180">
        <v>0.03</v>
      </c>
      <c r="F36" s="18">
        <f t="shared" si="2"/>
        <v>0</v>
      </c>
      <c r="J36" s="18">
        <f t="shared" si="9"/>
        <v>0</v>
      </c>
      <c r="K36" s="18">
        <f t="shared" si="10"/>
        <v>0</v>
      </c>
      <c r="L36" s="18">
        <f t="shared" si="11"/>
        <v>0</v>
      </c>
      <c r="P36" s="2">
        <f t="shared" si="8"/>
        <v>0</v>
      </c>
      <c r="Q36" s="4"/>
      <c r="S36" s="4"/>
      <c r="T36" s="2">
        <f t="shared" si="6"/>
        <v>0</v>
      </c>
      <c r="U36" s="2">
        <f t="shared" si="6"/>
        <v>0</v>
      </c>
      <c r="V36" s="2">
        <f>ROUND(AD36+(AD36*$V$2),2)</f>
        <v>0</v>
      </c>
      <c r="X36" s="38">
        <v>0</v>
      </c>
      <c r="Y36" s="4"/>
      <c r="AA36" s="4"/>
      <c r="AB36" s="2">
        <v>0</v>
      </c>
      <c r="AC36" s="2">
        <v>0</v>
      </c>
      <c r="AD36" s="2">
        <v>0</v>
      </c>
      <c r="AG36" s="41" t="str">
        <f t="shared" si="1"/>
        <v/>
      </c>
      <c r="AH36" s="42" t="str">
        <f t="shared" si="0"/>
        <v/>
      </c>
      <c r="AI36" s="42" t="str">
        <f t="shared" si="0"/>
        <v/>
      </c>
      <c r="AJ36" s="42" t="str">
        <f t="shared" si="0"/>
        <v/>
      </c>
      <c r="AK36" s="41" t="str">
        <f t="shared" si="0"/>
        <v/>
      </c>
      <c r="AL36" s="41" t="str">
        <f t="shared" si="0"/>
        <v/>
      </c>
      <c r="AM36" s="41" t="str">
        <f t="shared" si="0"/>
        <v/>
      </c>
    </row>
    <row r="37" spans="1:39" ht="15" customHeight="1">
      <c r="A37" s="1" t="s">
        <v>60</v>
      </c>
      <c r="C37" s="7"/>
      <c r="D37" s="162" t="s">
        <v>20</v>
      </c>
      <c r="E37" s="180">
        <v>0.03</v>
      </c>
      <c r="F37" s="18">
        <f>ROUND((P37+P37*E37),1)</f>
        <v>6.7</v>
      </c>
      <c r="G37" s="152" t="s">
        <v>379</v>
      </c>
      <c r="H37" s="152" t="s">
        <v>380</v>
      </c>
      <c r="I37" s="152" t="s">
        <v>381</v>
      </c>
      <c r="J37" s="18">
        <f t="shared" si="9"/>
        <v>6.7</v>
      </c>
      <c r="K37" s="18">
        <f t="shared" si="10"/>
        <v>7.6</v>
      </c>
      <c r="L37" s="18">
        <f t="shared" si="11"/>
        <v>5.5</v>
      </c>
      <c r="P37" s="2">
        <f>ROUND(X37+(X37*$T$2),1)</f>
        <v>6.5</v>
      </c>
      <c r="Q37" s="11" t="s">
        <v>72</v>
      </c>
      <c r="R37" s="11" t="s">
        <v>220</v>
      </c>
      <c r="S37" s="11" t="s">
        <v>145</v>
      </c>
      <c r="T37" s="2">
        <f t="shared" ref="T37:U40" si="13">ROUND(AB37+(AB37*$T$2),1)</f>
        <v>6.5</v>
      </c>
      <c r="U37" s="2">
        <f t="shared" si="13"/>
        <v>7.4</v>
      </c>
      <c r="V37" s="2">
        <f>ROUND(AD37+(AD37*$V$2),1)</f>
        <v>5.3</v>
      </c>
      <c r="X37" s="38">
        <v>6.3</v>
      </c>
      <c r="Y37" s="11" t="s">
        <v>72</v>
      </c>
      <c r="Z37" s="11" t="s">
        <v>220</v>
      </c>
      <c r="AA37" s="11" t="s">
        <v>145</v>
      </c>
      <c r="AB37" s="2">
        <v>6.3</v>
      </c>
      <c r="AC37" s="2">
        <v>7.2</v>
      </c>
      <c r="AD37" s="2">
        <v>5.0999999999999996</v>
      </c>
      <c r="AG37" s="41">
        <f t="shared" si="1"/>
        <v>3.1746031746031772E-2</v>
      </c>
      <c r="AH37" s="44" t="str">
        <f t="shared" si="0"/>
        <v/>
      </c>
      <c r="AI37" s="44" t="str">
        <f t="shared" si="0"/>
        <v/>
      </c>
      <c r="AJ37" s="44" t="str">
        <f t="shared" si="0"/>
        <v/>
      </c>
      <c r="AK37" s="41">
        <f t="shared" si="0"/>
        <v>3.1746031746031772E-2</v>
      </c>
      <c r="AL37" s="41">
        <f t="shared" si="0"/>
        <v>2.7777777777777801E-2</v>
      </c>
      <c r="AM37" s="41">
        <f t="shared" si="0"/>
        <v>3.9215686274509838E-2</v>
      </c>
    </row>
    <row r="38" spans="1:39" ht="15" customHeight="1">
      <c r="A38" s="1" t="s">
        <v>77</v>
      </c>
      <c r="C38" s="7"/>
      <c r="D38" s="162" t="s">
        <v>21</v>
      </c>
      <c r="E38" s="180">
        <v>0.03</v>
      </c>
      <c r="F38" s="18">
        <f t="shared" si="2"/>
        <v>6.7</v>
      </c>
      <c r="G38" s="152" t="s">
        <v>382</v>
      </c>
      <c r="H38" s="152" t="s">
        <v>383</v>
      </c>
      <c r="I38" s="152" t="s">
        <v>384</v>
      </c>
      <c r="J38" s="18">
        <f t="shared" si="9"/>
        <v>6.7</v>
      </c>
      <c r="K38" s="18">
        <f t="shared" si="10"/>
        <v>7.6</v>
      </c>
      <c r="L38" s="18">
        <f t="shared" si="11"/>
        <v>5.5</v>
      </c>
      <c r="P38" s="2">
        <f>ROUND(X38+(X38*$T$2),1)</f>
        <v>6.5</v>
      </c>
      <c r="Q38" s="11" t="s">
        <v>73</v>
      </c>
      <c r="R38" s="11" t="s">
        <v>221</v>
      </c>
      <c r="S38" s="11" t="s">
        <v>184</v>
      </c>
      <c r="T38" s="2">
        <f t="shared" si="13"/>
        <v>6.5</v>
      </c>
      <c r="U38" s="2">
        <f t="shared" si="13"/>
        <v>7.4</v>
      </c>
      <c r="V38" s="2">
        <f>ROUND(AD38+(AD38*$V$2),1)</f>
        <v>5.3</v>
      </c>
      <c r="X38" s="38">
        <v>6.3</v>
      </c>
      <c r="Y38" s="11" t="s">
        <v>73</v>
      </c>
      <c r="Z38" s="11" t="s">
        <v>221</v>
      </c>
      <c r="AA38" s="11" t="s">
        <v>184</v>
      </c>
      <c r="AB38" s="2">
        <v>6.3</v>
      </c>
      <c r="AC38" s="2">
        <v>7.2</v>
      </c>
      <c r="AD38" s="2">
        <v>5.0999999999999996</v>
      </c>
      <c r="AG38" s="41">
        <f t="shared" si="1"/>
        <v>3.1746031746031772E-2</v>
      </c>
      <c r="AH38" s="44" t="str">
        <f t="shared" si="0"/>
        <v/>
      </c>
      <c r="AI38" s="44" t="str">
        <f t="shared" si="0"/>
        <v/>
      </c>
      <c r="AJ38" s="44" t="str">
        <f t="shared" si="0"/>
        <v/>
      </c>
      <c r="AK38" s="41">
        <f t="shared" si="0"/>
        <v>3.1746031746031772E-2</v>
      </c>
      <c r="AL38" s="41">
        <f t="shared" si="0"/>
        <v>2.7777777777777801E-2</v>
      </c>
      <c r="AM38" s="41">
        <f t="shared" si="0"/>
        <v>3.9215686274509838E-2</v>
      </c>
    </row>
    <row r="39" spans="1:39" ht="15" customHeight="1">
      <c r="A39" s="1" t="s">
        <v>59</v>
      </c>
      <c r="D39" s="162" t="s">
        <v>56</v>
      </c>
      <c r="E39" s="180">
        <v>0.03</v>
      </c>
      <c r="F39" s="18">
        <f t="shared" si="2"/>
        <v>12.3</v>
      </c>
      <c r="G39" s="152" t="s">
        <v>385</v>
      </c>
      <c r="H39" s="152" t="s">
        <v>386</v>
      </c>
      <c r="I39" s="152" t="s">
        <v>387</v>
      </c>
      <c r="J39" s="18">
        <f t="shared" si="9"/>
        <v>12.3</v>
      </c>
      <c r="K39" s="18">
        <f t="shared" si="10"/>
        <v>14.1</v>
      </c>
      <c r="L39" s="18">
        <f t="shared" si="11"/>
        <v>9.9</v>
      </c>
      <c r="P39" s="2">
        <f>ROUND(X39+(X39*$T$2),1)</f>
        <v>11.9</v>
      </c>
      <c r="Q39" s="11" t="s">
        <v>74</v>
      </c>
      <c r="R39" s="11" t="s">
        <v>222</v>
      </c>
      <c r="S39" s="11" t="s">
        <v>147</v>
      </c>
      <c r="T39" s="2">
        <f t="shared" si="13"/>
        <v>11.9</v>
      </c>
      <c r="U39" s="2">
        <f t="shared" si="13"/>
        <v>13.7</v>
      </c>
      <c r="V39" s="2">
        <f>ROUND(AD39+(AD39*$V$2),1)</f>
        <v>9.6</v>
      </c>
      <c r="X39" s="38">
        <v>11.5</v>
      </c>
      <c r="Y39" s="11" t="s">
        <v>74</v>
      </c>
      <c r="Z39" s="11" t="s">
        <v>222</v>
      </c>
      <c r="AA39" s="11" t="s">
        <v>147</v>
      </c>
      <c r="AB39" s="2">
        <v>11.5</v>
      </c>
      <c r="AC39" s="2">
        <v>13.3</v>
      </c>
      <c r="AD39" s="2">
        <v>9.3000000000000007</v>
      </c>
      <c r="AG39" s="41">
        <f t="shared" si="1"/>
        <v>3.4782608695652202E-2</v>
      </c>
      <c r="AH39" s="44" t="str">
        <f t="shared" si="0"/>
        <v/>
      </c>
      <c r="AI39" s="44" t="str">
        <f t="shared" si="0"/>
        <v/>
      </c>
      <c r="AJ39" s="44" t="str">
        <f t="shared" si="0"/>
        <v/>
      </c>
      <c r="AK39" s="41">
        <f t="shared" si="0"/>
        <v>3.4782608695652202E-2</v>
      </c>
      <c r="AL39" s="41">
        <f t="shared" si="0"/>
        <v>3.0075187969924703E-2</v>
      </c>
      <c r="AM39" s="41">
        <f t="shared" si="0"/>
        <v>3.2258064516128913E-2</v>
      </c>
    </row>
    <row r="40" spans="1:39" ht="15" customHeight="1">
      <c r="A40" s="1" t="s">
        <v>78</v>
      </c>
      <c r="C40" s="4"/>
      <c r="D40" s="162" t="s">
        <v>57</v>
      </c>
      <c r="E40" s="180">
        <v>0.03</v>
      </c>
      <c r="F40" s="18">
        <f t="shared" si="2"/>
        <v>12.3</v>
      </c>
      <c r="G40" s="152" t="s">
        <v>388</v>
      </c>
      <c r="H40" s="152" t="s">
        <v>389</v>
      </c>
      <c r="I40" s="152" t="s">
        <v>390</v>
      </c>
      <c r="J40" s="18">
        <f t="shared" si="9"/>
        <v>12.3</v>
      </c>
      <c r="K40" s="18">
        <f t="shared" si="10"/>
        <v>14.1</v>
      </c>
      <c r="L40" s="18">
        <f t="shared" si="11"/>
        <v>9.9</v>
      </c>
      <c r="P40" s="2">
        <f>ROUND(X40+(X40*$T$2),1)</f>
        <v>11.9</v>
      </c>
      <c r="Q40" s="11" t="s">
        <v>75</v>
      </c>
      <c r="R40" s="11" t="s">
        <v>223</v>
      </c>
      <c r="S40" s="11" t="s">
        <v>148</v>
      </c>
      <c r="T40" s="2">
        <f t="shared" si="13"/>
        <v>11.9</v>
      </c>
      <c r="U40" s="2">
        <f t="shared" si="13"/>
        <v>13.7</v>
      </c>
      <c r="V40" s="2">
        <f>ROUND(AD40+(AD40*$V$2),1)</f>
        <v>9.6</v>
      </c>
      <c r="X40" s="38">
        <v>11.5</v>
      </c>
      <c r="Y40" s="11" t="s">
        <v>75</v>
      </c>
      <c r="Z40" s="11" t="s">
        <v>223</v>
      </c>
      <c r="AA40" s="11" t="s">
        <v>148</v>
      </c>
      <c r="AB40" s="2">
        <v>11.5</v>
      </c>
      <c r="AC40" s="2">
        <v>13.3</v>
      </c>
      <c r="AD40" s="2">
        <v>9.3000000000000007</v>
      </c>
      <c r="AG40" s="41">
        <f t="shared" si="1"/>
        <v>3.4782608695652202E-2</v>
      </c>
      <c r="AH40" s="44" t="str">
        <f t="shared" si="0"/>
        <v/>
      </c>
      <c r="AI40" s="44" t="str">
        <f t="shared" si="0"/>
        <v/>
      </c>
      <c r="AJ40" s="44" t="str">
        <f t="shared" si="0"/>
        <v/>
      </c>
      <c r="AK40" s="41">
        <f t="shared" si="0"/>
        <v>3.4782608695652202E-2</v>
      </c>
      <c r="AL40" s="41">
        <f t="shared" si="0"/>
        <v>3.0075187969924703E-2</v>
      </c>
      <c r="AM40" s="41">
        <f t="shared" si="0"/>
        <v>3.2258064516128913E-2</v>
      </c>
    </row>
    <row r="41" spans="1:39">
      <c r="C41" s="4"/>
      <c r="D41" s="165"/>
      <c r="E41" s="180"/>
      <c r="F41" s="18"/>
      <c r="G41" s="155"/>
      <c r="H41" s="155"/>
      <c r="I41" s="155"/>
      <c r="J41" s="18"/>
      <c r="K41" s="18"/>
      <c r="L41" s="18"/>
      <c r="M41" s="133"/>
      <c r="N41" s="133"/>
      <c r="O41" s="133"/>
      <c r="Q41" s="4"/>
      <c r="S41" s="4"/>
      <c r="T41" s="2"/>
      <c r="V41" s="2"/>
      <c r="Y41" s="4"/>
      <c r="AA41" s="4"/>
      <c r="AB41" s="2"/>
      <c r="AD41" s="2"/>
      <c r="AG41" s="41" t="str">
        <f t="shared" si="1"/>
        <v/>
      </c>
      <c r="AH41" s="42" t="str">
        <f t="shared" si="0"/>
        <v/>
      </c>
      <c r="AI41" s="42" t="str">
        <f t="shared" si="0"/>
        <v/>
      </c>
      <c r="AJ41" s="42" t="str">
        <f t="shared" si="0"/>
        <v/>
      </c>
      <c r="AK41" s="41" t="str">
        <f t="shared" si="0"/>
        <v/>
      </c>
      <c r="AL41" s="42" t="str">
        <f t="shared" si="0"/>
        <v/>
      </c>
      <c r="AM41" s="41" t="str">
        <f t="shared" si="0"/>
        <v/>
      </c>
    </row>
    <row r="42" spans="1:39" ht="15" customHeight="1">
      <c r="A42" s="184" t="s">
        <v>162</v>
      </c>
      <c r="B42" s="184"/>
      <c r="C42" s="184"/>
      <c r="E42" s="180"/>
      <c r="F42" s="18"/>
      <c r="J42" s="18"/>
      <c r="K42" s="18"/>
      <c r="L42" s="18"/>
      <c r="T42" s="2"/>
      <c r="U42" s="2"/>
      <c r="V42" s="2"/>
      <c r="AB42" s="2"/>
      <c r="AC42" s="2"/>
      <c r="AD42" s="2"/>
      <c r="AG42" s="41" t="str">
        <f t="shared" si="1"/>
        <v/>
      </c>
      <c r="AH42" s="42" t="str">
        <f t="shared" si="0"/>
        <v/>
      </c>
      <c r="AI42" s="42" t="str">
        <f t="shared" si="0"/>
        <v/>
      </c>
      <c r="AJ42" s="42" t="str">
        <f t="shared" si="0"/>
        <v/>
      </c>
      <c r="AK42" s="41" t="str">
        <f t="shared" si="0"/>
        <v/>
      </c>
      <c r="AL42" s="41" t="str">
        <f t="shared" si="0"/>
        <v/>
      </c>
      <c r="AM42" s="41" t="str">
        <f t="shared" si="0"/>
        <v/>
      </c>
    </row>
    <row r="43" spans="1:39" ht="15" customHeight="1">
      <c r="A43" s="1" t="s">
        <v>417</v>
      </c>
      <c r="D43" s="162" t="s">
        <v>418</v>
      </c>
      <c r="E43" s="145" t="s">
        <v>426</v>
      </c>
      <c r="F43" s="18">
        <v>0</v>
      </c>
      <c r="J43" s="18">
        <v>0</v>
      </c>
      <c r="K43" s="18">
        <v>0</v>
      </c>
      <c r="L43" s="18">
        <v>0</v>
      </c>
      <c r="M43" s="145" t="s">
        <v>426</v>
      </c>
      <c r="P43" s="2">
        <f t="shared" si="8"/>
        <v>0</v>
      </c>
      <c r="S43" s="4"/>
      <c r="T43" s="2">
        <f t="shared" si="6"/>
        <v>0</v>
      </c>
      <c r="U43" s="2">
        <f t="shared" si="6"/>
        <v>0</v>
      </c>
      <c r="V43" s="2">
        <f t="shared" ref="V43" si="14">ROUND(AD43+(AD43*$V$2),2)</f>
        <v>0</v>
      </c>
      <c r="X43" s="38">
        <v>0</v>
      </c>
      <c r="AA43" s="4"/>
      <c r="AB43" s="2">
        <v>0</v>
      </c>
      <c r="AC43" s="2">
        <v>0</v>
      </c>
      <c r="AD43" s="2">
        <v>0</v>
      </c>
      <c r="AG43" s="41" t="str">
        <f t="shared" si="1"/>
        <v/>
      </c>
      <c r="AH43" s="42" t="str">
        <f t="shared" si="0"/>
        <v/>
      </c>
      <c r="AI43" s="42" t="str">
        <f t="shared" si="0"/>
        <v/>
      </c>
      <c r="AJ43" s="42" t="str">
        <f t="shared" si="0"/>
        <v/>
      </c>
      <c r="AK43" s="41" t="str">
        <f t="shared" si="0"/>
        <v/>
      </c>
      <c r="AL43" s="41" t="str">
        <f t="shared" si="0"/>
        <v/>
      </c>
      <c r="AM43" s="41" t="str">
        <f t="shared" si="0"/>
        <v/>
      </c>
    </row>
    <row r="44" spans="1:39">
      <c r="E44" s="180"/>
      <c r="F44" s="18"/>
      <c r="J44" s="18"/>
      <c r="K44" s="18"/>
      <c r="L44" s="18"/>
      <c r="T44" s="2"/>
      <c r="V44" s="2"/>
      <c r="Y44" s="3" t="s">
        <v>76</v>
      </c>
      <c r="Z44" s="3" t="s">
        <v>224</v>
      </c>
      <c r="AA44" s="3" t="s">
        <v>185</v>
      </c>
      <c r="AB44" s="2"/>
      <c r="AD44" s="2"/>
      <c r="AG44" s="41" t="str">
        <f t="shared" si="1"/>
        <v/>
      </c>
      <c r="AH44" s="42" t="str">
        <f t="shared" si="0"/>
        <v/>
      </c>
      <c r="AI44" s="42" t="str">
        <f t="shared" si="0"/>
        <v/>
      </c>
      <c r="AJ44" s="42" t="str">
        <f t="shared" si="0"/>
        <v/>
      </c>
      <c r="AK44" s="41" t="str">
        <f t="shared" si="0"/>
        <v/>
      </c>
      <c r="AL44" s="42" t="str">
        <f t="shared" si="0"/>
        <v/>
      </c>
      <c r="AM44" s="41" t="str">
        <f t="shared" si="0"/>
        <v/>
      </c>
    </row>
    <row r="45" spans="1:39">
      <c r="A45" s="28" t="s">
        <v>163</v>
      </c>
      <c r="B45" s="28"/>
      <c r="C45" s="28"/>
      <c r="E45" s="180"/>
      <c r="F45" s="18"/>
      <c r="J45" s="18"/>
      <c r="K45" s="18"/>
      <c r="L45" s="18"/>
      <c r="T45" s="2"/>
      <c r="U45" s="2"/>
      <c r="V45" s="2"/>
      <c r="AB45" s="2"/>
      <c r="AC45" s="2"/>
      <c r="AD45" s="2"/>
      <c r="AG45" s="41" t="str">
        <f t="shared" si="1"/>
        <v/>
      </c>
      <c r="AH45" s="42" t="str">
        <f t="shared" si="0"/>
        <v/>
      </c>
      <c r="AI45" s="42" t="str">
        <f t="shared" si="0"/>
        <v/>
      </c>
      <c r="AJ45" s="42" t="str">
        <f t="shared" si="0"/>
        <v/>
      </c>
      <c r="AK45" s="41" t="str">
        <f t="shared" si="0"/>
        <v/>
      </c>
      <c r="AL45" s="41" t="str">
        <f t="shared" si="0"/>
        <v/>
      </c>
      <c r="AM45" s="41" t="str">
        <f t="shared" si="0"/>
        <v/>
      </c>
    </row>
    <row r="46" spans="1:39" ht="15" customHeight="1">
      <c r="A46" s="1" t="s">
        <v>0</v>
      </c>
      <c r="C46" s="7"/>
      <c r="D46" s="162">
        <v>0</v>
      </c>
      <c r="E46" s="180">
        <v>0.08</v>
      </c>
      <c r="F46" s="18">
        <f>ROUND((P46+P46*E46),2)</f>
        <v>0</v>
      </c>
      <c r="J46" s="18">
        <f>ROUND((T46+T46*E46),2)</f>
        <v>0</v>
      </c>
      <c r="K46" s="18">
        <f>ROUND((U46+U46*E46),2)</f>
        <v>0</v>
      </c>
      <c r="L46" s="18">
        <f>ROUND((V46+V46*E46),2)</f>
        <v>0</v>
      </c>
      <c r="P46" s="2">
        <f t="shared" si="8"/>
        <v>0</v>
      </c>
      <c r="S46" s="4"/>
      <c r="T46" s="2">
        <f t="shared" si="6"/>
        <v>0</v>
      </c>
      <c r="U46" s="2">
        <f t="shared" si="6"/>
        <v>0</v>
      </c>
      <c r="V46" s="2">
        <f t="shared" ref="V46" si="15">ROUND(AD46+(AD46*$V$2),2)</f>
        <v>0</v>
      </c>
      <c r="X46" s="38">
        <v>0</v>
      </c>
      <c r="AA46" s="4"/>
      <c r="AB46" s="2">
        <v>0</v>
      </c>
      <c r="AC46" s="2">
        <v>0</v>
      </c>
      <c r="AD46" s="2">
        <v>0</v>
      </c>
      <c r="AG46" s="41" t="str">
        <f t="shared" si="1"/>
        <v/>
      </c>
      <c r="AH46" s="42" t="str">
        <f t="shared" si="0"/>
        <v/>
      </c>
      <c r="AI46" s="42" t="str">
        <f t="shared" si="0"/>
        <v/>
      </c>
      <c r="AJ46" s="42" t="str">
        <f t="shared" si="0"/>
        <v/>
      </c>
      <c r="AK46" s="41" t="str">
        <f t="shared" si="0"/>
        <v/>
      </c>
      <c r="AL46" s="41" t="str">
        <f t="shared" si="0"/>
        <v/>
      </c>
      <c r="AM46" s="41" t="str">
        <f t="shared" si="0"/>
        <v/>
      </c>
    </row>
    <row r="47" spans="1:39" ht="15" customHeight="1">
      <c r="A47" s="1" t="s">
        <v>7</v>
      </c>
      <c r="C47" s="7"/>
      <c r="D47" s="162">
        <v>1</v>
      </c>
      <c r="E47" s="180">
        <v>0.08</v>
      </c>
      <c r="F47" s="18">
        <f t="shared" ref="F47:F51" si="16">ROUND((P47+P47*E47),2)</f>
        <v>1.54</v>
      </c>
      <c r="G47" s="152" t="s">
        <v>391</v>
      </c>
      <c r="H47" s="152" t="s">
        <v>392</v>
      </c>
      <c r="I47" s="152" t="s">
        <v>393</v>
      </c>
      <c r="J47" s="18">
        <f t="shared" ref="J47:J51" si="17">ROUND((T47+T47*E47),2)</f>
        <v>1.54</v>
      </c>
      <c r="K47" s="18">
        <f t="shared" ref="K47:K51" si="18">ROUND((U47+U47*E47),2)</f>
        <v>1.75</v>
      </c>
      <c r="L47" s="18">
        <f t="shared" ref="L47:L51" si="19">ROUND((V47+V47*E47),2)</f>
        <v>1.54</v>
      </c>
      <c r="P47" s="141">
        <v>1.43</v>
      </c>
      <c r="Q47" s="3" t="s">
        <v>8</v>
      </c>
      <c r="R47" s="3" t="s">
        <v>215</v>
      </c>
      <c r="S47" s="3" t="s">
        <v>149</v>
      </c>
      <c r="T47" s="59">
        <v>1.43</v>
      </c>
      <c r="U47" s="142">
        <v>1.62</v>
      </c>
      <c r="V47" s="59">
        <v>1.43</v>
      </c>
      <c r="X47" s="38">
        <v>1.4</v>
      </c>
      <c r="Y47" s="11" t="s">
        <v>6</v>
      </c>
      <c r="Z47" s="11"/>
      <c r="AA47" s="4"/>
      <c r="AB47" s="2">
        <v>1.4</v>
      </c>
      <c r="AC47" s="2">
        <v>1.6</v>
      </c>
      <c r="AD47" s="2">
        <v>1.1000000000000001</v>
      </c>
      <c r="AG47" s="41">
        <f t="shared" si="1"/>
        <v>2.142857142857145E-2</v>
      </c>
      <c r="AH47" s="44" t="str">
        <f t="shared" si="0"/>
        <v/>
      </c>
      <c r="AI47" s="44" t="str">
        <f t="shared" si="0"/>
        <v/>
      </c>
      <c r="AJ47" s="42" t="str">
        <f t="shared" si="0"/>
        <v/>
      </c>
      <c r="AK47" s="41">
        <f t="shared" si="0"/>
        <v>2.142857142857145E-2</v>
      </c>
      <c r="AL47" s="41">
        <f t="shared" si="0"/>
        <v>1.2500000000000011E-2</v>
      </c>
      <c r="AM47" s="41">
        <f t="shared" si="0"/>
        <v>0.29999999999999982</v>
      </c>
    </row>
    <row r="48" spans="1:39" ht="15" customHeight="1">
      <c r="A48" s="1" t="s">
        <v>9</v>
      </c>
      <c r="C48" s="7"/>
      <c r="D48" s="162">
        <v>2</v>
      </c>
      <c r="E48" s="180">
        <v>0.08</v>
      </c>
      <c r="F48" s="18">
        <f t="shared" si="16"/>
        <v>2.0299999999999998</v>
      </c>
      <c r="G48" s="152" t="s">
        <v>394</v>
      </c>
      <c r="H48" s="152" t="s">
        <v>395</v>
      </c>
      <c r="I48" s="152" t="s">
        <v>396</v>
      </c>
      <c r="J48" s="18">
        <f t="shared" si="17"/>
        <v>2.0299999999999998</v>
      </c>
      <c r="K48" s="18">
        <f t="shared" si="18"/>
        <v>2.29</v>
      </c>
      <c r="L48" s="18">
        <f t="shared" si="19"/>
        <v>2.0299999999999998</v>
      </c>
      <c r="P48" s="141">
        <v>1.88</v>
      </c>
      <c r="Q48" s="3" t="s">
        <v>10</v>
      </c>
      <c r="R48" s="3" t="s">
        <v>212</v>
      </c>
      <c r="S48" s="3" t="s">
        <v>150</v>
      </c>
      <c r="T48" s="59">
        <v>1.88</v>
      </c>
      <c r="U48" s="142">
        <v>2.12</v>
      </c>
      <c r="V48" s="59">
        <v>1.88</v>
      </c>
      <c r="X48" s="38">
        <v>1.8</v>
      </c>
      <c r="Y48" s="3" t="s">
        <v>8</v>
      </c>
      <c r="Z48" s="3" t="s">
        <v>215</v>
      </c>
      <c r="AA48" s="3" t="s">
        <v>149</v>
      </c>
      <c r="AB48" s="2">
        <v>1.8</v>
      </c>
      <c r="AC48" s="2">
        <v>2.1</v>
      </c>
      <c r="AD48" s="2">
        <v>1.5</v>
      </c>
      <c r="AG48" s="41">
        <f t="shared" si="1"/>
        <v>4.4444444444444363E-2</v>
      </c>
      <c r="AH48" s="42" t="str">
        <f t="shared" si="0"/>
        <v/>
      </c>
      <c r="AI48" s="42" t="str">
        <f t="shared" si="0"/>
        <v/>
      </c>
      <c r="AJ48" s="42" t="str">
        <f t="shared" si="0"/>
        <v/>
      </c>
      <c r="AK48" s="41">
        <f t="shared" si="0"/>
        <v>4.4444444444444363E-2</v>
      </c>
      <c r="AL48" s="41">
        <f t="shared" si="0"/>
        <v>9.5238095238095316E-3</v>
      </c>
      <c r="AM48" s="41">
        <f t="shared" si="0"/>
        <v>0.25333333333333324</v>
      </c>
    </row>
    <row r="49" spans="1:39" ht="15" customHeight="1">
      <c r="A49" s="1" t="s">
        <v>11</v>
      </c>
      <c r="C49" s="7"/>
      <c r="D49" s="162">
        <v>3</v>
      </c>
      <c r="E49" s="180">
        <v>0.08</v>
      </c>
      <c r="F49" s="18">
        <f t="shared" si="16"/>
        <v>2.52</v>
      </c>
      <c r="G49" s="152" t="s">
        <v>397</v>
      </c>
      <c r="H49" s="152" t="s">
        <v>398</v>
      </c>
      <c r="I49" s="152" t="s">
        <v>399</v>
      </c>
      <c r="J49" s="18">
        <f t="shared" si="17"/>
        <v>2.52</v>
      </c>
      <c r="K49" s="18">
        <f t="shared" si="18"/>
        <v>2.83</v>
      </c>
      <c r="L49" s="18">
        <f t="shared" si="19"/>
        <v>2.52</v>
      </c>
      <c r="P49" s="141">
        <v>2.33</v>
      </c>
      <c r="Q49" s="3" t="s">
        <v>12</v>
      </c>
      <c r="R49" s="3" t="s">
        <v>213</v>
      </c>
      <c r="S49" s="3" t="s">
        <v>151</v>
      </c>
      <c r="T49" s="59">
        <v>2.33</v>
      </c>
      <c r="U49" s="142">
        <v>2.62</v>
      </c>
      <c r="V49" s="59">
        <v>2.33</v>
      </c>
      <c r="X49" s="38">
        <v>2.2000000000000002</v>
      </c>
      <c r="Y49" s="3" t="s">
        <v>10</v>
      </c>
      <c r="Z49" s="3" t="s">
        <v>212</v>
      </c>
      <c r="AA49" s="3" t="s">
        <v>150</v>
      </c>
      <c r="AB49" s="2">
        <v>2.2000000000000002</v>
      </c>
      <c r="AC49" s="2">
        <v>2.6</v>
      </c>
      <c r="AD49" s="2">
        <v>1.8</v>
      </c>
      <c r="AG49" s="41">
        <f t="shared" si="1"/>
        <v>5.9090909090909034E-2</v>
      </c>
      <c r="AH49" s="42" t="str">
        <f t="shared" si="0"/>
        <v/>
      </c>
      <c r="AI49" s="42" t="str">
        <f t="shared" si="0"/>
        <v/>
      </c>
      <c r="AJ49" s="42" t="str">
        <f t="shared" si="0"/>
        <v/>
      </c>
      <c r="AK49" s="41">
        <f t="shared" si="0"/>
        <v>5.9090909090909034E-2</v>
      </c>
      <c r="AL49" s="41">
        <f t="shared" si="0"/>
        <v>7.6923076923076988E-3</v>
      </c>
      <c r="AM49" s="41">
        <f t="shared" si="0"/>
        <v>0.29444444444444445</v>
      </c>
    </row>
    <row r="50" spans="1:39" ht="15" customHeight="1">
      <c r="A50" s="1" t="s">
        <v>35</v>
      </c>
      <c r="C50" s="7"/>
      <c r="D50" s="162">
        <v>4</v>
      </c>
      <c r="E50" s="180">
        <v>0.08</v>
      </c>
      <c r="F50" s="18">
        <f t="shared" si="16"/>
        <v>3</v>
      </c>
      <c r="G50" s="152" t="s">
        <v>400</v>
      </c>
      <c r="H50" s="152" t="s">
        <v>401</v>
      </c>
      <c r="I50" s="152" t="s">
        <v>402</v>
      </c>
      <c r="J50" s="18">
        <f t="shared" si="17"/>
        <v>3</v>
      </c>
      <c r="K50" s="18">
        <f t="shared" si="18"/>
        <v>3.37</v>
      </c>
      <c r="L50" s="18">
        <f t="shared" si="19"/>
        <v>3</v>
      </c>
      <c r="P50" s="141">
        <v>2.78</v>
      </c>
      <c r="Q50" s="3" t="s">
        <v>339</v>
      </c>
      <c r="R50" s="3" t="s">
        <v>340</v>
      </c>
      <c r="S50" s="3" t="s">
        <v>152</v>
      </c>
      <c r="T50" s="59">
        <v>2.78</v>
      </c>
      <c r="U50" s="142">
        <v>3.12</v>
      </c>
      <c r="V50" s="59">
        <v>2.78</v>
      </c>
      <c r="X50" s="38">
        <v>2.8</v>
      </c>
      <c r="Y50" s="3" t="s">
        <v>12</v>
      </c>
      <c r="Z50" s="3" t="s">
        <v>213</v>
      </c>
      <c r="AA50" s="3" t="s">
        <v>151</v>
      </c>
      <c r="AB50" s="2">
        <v>2.8</v>
      </c>
      <c r="AC50" s="2">
        <v>3.2</v>
      </c>
      <c r="AD50" s="2">
        <v>2.2000000000000002</v>
      </c>
      <c r="AG50" s="41">
        <f t="shared" si="1"/>
        <v>-7.1428571428571496E-3</v>
      </c>
      <c r="AH50" s="42" t="str">
        <f t="shared" si="0"/>
        <v/>
      </c>
      <c r="AI50" s="42" t="str">
        <f t="shared" si="0"/>
        <v/>
      </c>
      <c r="AJ50" s="42" t="str">
        <f t="shared" si="0"/>
        <v/>
      </c>
      <c r="AK50" s="41">
        <f t="shared" si="0"/>
        <v>-7.1428571428571496E-3</v>
      </c>
      <c r="AL50" s="41">
        <f t="shared" si="0"/>
        <v>-2.5000000000000022E-2</v>
      </c>
      <c r="AM50" s="41">
        <f t="shared" si="0"/>
        <v>0.26363636363636345</v>
      </c>
    </row>
    <row r="51" spans="1:39" ht="15" customHeight="1">
      <c r="A51" s="1" t="s">
        <v>40</v>
      </c>
      <c r="D51" s="162">
        <v>5</v>
      </c>
      <c r="E51" s="180">
        <v>0.08</v>
      </c>
      <c r="F51" s="18">
        <f t="shared" si="16"/>
        <v>3.49</v>
      </c>
      <c r="G51" s="152" t="s">
        <v>403</v>
      </c>
      <c r="H51" s="152" t="s">
        <v>404</v>
      </c>
      <c r="I51" s="152" t="s">
        <v>405</v>
      </c>
      <c r="J51" s="18">
        <f t="shared" si="17"/>
        <v>3.49</v>
      </c>
      <c r="K51" s="18">
        <f t="shared" si="18"/>
        <v>3.91</v>
      </c>
      <c r="L51" s="18">
        <f t="shared" si="19"/>
        <v>3.49</v>
      </c>
      <c r="P51" s="141">
        <v>3.23</v>
      </c>
      <c r="Q51" s="3" t="s">
        <v>23</v>
      </c>
      <c r="R51" s="3" t="s">
        <v>214</v>
      </c>
      <c r="S51" s="3" t="s">
        <v>153</v>
      </c>
      <c r="T51" s="59">
        <v>3.23</v>
      </c>
      <c r="U51" s="142">
        <v>3.62</v>
      </c>
      <c r="V51" s="59">
        <v>3.23</v>
      </c>
      <c r="X51" s="38">
        <v>3.2</v>
      </c>
      <c r="Y51" s="3" t="s">
        <v>12</v>
      </c>
      <c r="Z51" s="3" t="s">
        <v>213</v>
      </c>
      <c r="AA51" s="3" t="s">
        <v>152</v>
      </c>
      <c r="AB51" s="2">
        <v>3.2</v>
      </c>
      <c r="AC51" s="2">
        <v>3.7</v>
      </c>
      <c r="AD51" s="2">
        <v>2.6</v>
      </c>
      <c r="AG51" s="41">
        <f t="shared" si="1"/>
        <v>9.3749999999999389E-3</v>
      </c>
      <c r="AH51" s="42" t="str">
        <f t="shared" si="0"/>
        <v/>
      </c>
      <c r="AI51" s="42" t="str">
        <f t="shared" si="0"/>
        <v/>
      </c>
      <c r="AJ51" s="42" t="str">
        <f t="shared" si="0"/>
        <v/>
      </c>
      <c r="AK51" s="41">
        <f t="shared" si="0"/>
        <v>9.3749999999999389E-3</v>
      </c>
      <c r="AL51" s="41">
        <f t="shared" si="0"/>
        <v>-2.162162162162164E-2</v>
      </c>
      <c r="AM51" s="41">
        <f t="shared" si="0"/>
        <v>0.24230769230769225</v>
      </c>
    </row>
    <row r="52" spans="1:39" ht="15" customHeight="1">
      <c r="A52" s="28" t="s">
        <v>13</v>
      </c>
      <c r="B52" s="28"/>
      <c r="C52" s="28"/>
      <c r="E52" s="180"/>
      <c r="F52" s="18"/>
      <c r="J52" s="18"/>
      <c r="K52" s="18"/>
      <c r="L52" s="18"/>
      <c r="T52" s="2"/>
      <c r="U52" s="2"/>
      <c r="V52" s="2"/>
      <c r="Y52" s="3" t="s">
        <v>23</v>
      </c>
      <c r="Z52" s="3" t="s">
        <v>214</v>
      </c>
      <c r="AA52" s="3" t="s">
        <v>153</v>
      </c>
      <c r="AB52" s="2"/>
      <c r="AC52" s="2"/>
      <c r="AD52" s="2"/>
      <c r="AG52" s="41" t="str">
        <f t="shared" si="1"/>
        <v/>
      </c>
      <c r="AH52" s="42" t="str">
        <f t="shared" si="0"/>
        <v/>
      </c>
      <c r="AI52" s="42" t="str">
        <f t="shared" si="0"/>
        <v/>
      </c>
      <c r="AJ52" s="42" t="str">
        <f t="shared" si="0"/>
        <v/>
      </c>
      <c r="AK52" s="41" t="str">
        <f t="shared" si="0"/>
        <v/>
      </c>
      <c r="AL52" s="41" t="str">
        <f t="shared" si="0"/>
        <v/>
      </c>
      <c r="AM52" s="41" t="str">
        <f t="shared" si="0"/>
        <v/>
      </c>
    </row>
    <row r="53" spans="1:39" ht="15" customHeight="1">
      <c r="A53" s="1" t="s">
        <v>15</v>
      </c>
      <c r="C53" s="7"/>
      <c r="D53" s="162" t="s">
        <v>244</v>
      </c>
      <c r="E53" s="180">
        <v>0.03</v>
      </c>
      <c r="F53" s="18">
        <v>23.2</v>
      </c>
      <c r="G53" s="152" t="s">
        <v>403</v>
      </c>
      <c r="H53" s="152" t="s">
        <v>404</v>
      </c>
      <c r="I53" s="152" t="s">
        <v>405</v>
      </c>
      <c r="J53" s="18">
        <v>23.2</v>
      </c>
      <c r="K53" s="18">
        <v>27.8</v>
      </c>
      <c r="L53" s="18">
        <v>20.5</v>
      </c>
      <c r="P53" s="38">
        <f>ROUND(X53+(X53*$T$2),1)</f>
        <v>22.1</v>
      </c>
      <c r="Q53" s="53" t="s">
        <v>23</v>
      </c>
      <c r="R53" s="53" t="s">
        <v>214</v>
      </c>
      <c r="S53" s="53" t="s">
        <v>153</v>
      </c>
      <c r="T53" s="38">
        <f>ROUND(AB53+(AB53*$T$2),1)</f>
        <v>22.1</v>
      </c>
      <c r="U53" s="38">
        <f>ROUND(AC53+(AC53*$T$2),1)</f>
        <v>26.8</v>
      </c>
      <c r="V53" s="38">
        <f>ROUND(AD53+(AD53*$V$2),1)</f>
        <v>19.600000000000001</v>
      </c>
      <c r="X53" s="38">
        <v>21.4</v>
      </c>
      <c r="Y53" s="3" t="s">
        <v>24</v>
      </c>
      <c r="AB53" s="2">
        <v>21.4</v>
      </c>
      <c r="AC53" s="2">
        <v>26</v>
      </c>
      <c r="AD53" s="2">
        <v>19</v>
      </c>
      <c r="AG53" s="47">
        <f t="shared" si="1"/>
        <v>3.2710280373831911E-2</v>
      </c>
      <c r="AH53" s="48" t="str">
        <f t="shared" si="0"/>
        <v/>
      </c>
      <c r="AI53" s="48" t="str">
        <f t="shared" si="0"/>
        <v/>
      </c>
      <c r="AJ53" s="48" t="str">
        <f t="shared" si="0"/>
        <v/>
      </c>
      <c r="AK53" s="47">
        <f t="shared" si="0"/>
        <v>3.2710280373831911E-2</v>
      </c>
      <c r="AL53" s="47">
        <f t="shared" si="0"/>
        <v>3.0769230769230795E-2</v>
      </c>
      <c r="AM53" s="47">
        <f t="shared" si="0"/>
        <v>3.157894736842113E-2</v>
      </c>
    </row>
    <row r="54" spans="1:39" ht="15" customHeight="1">
      <c r="A54" s="1" t="s">
        <v>16</v>
      </c>
      <c r="C54" s="7"/>
      <c r="D54" s="162" t="s">
        <v>245</v>
      </c>
      <c r="E54" s="180">
        <v>0.03</v>
      </c>
      <c r="F54" s="18">
        <f t="shared" si="2"/>
        <v>28.3</v>
      </c>
      <c r="G54" s="152" t="s">
        <v>403</v>
      </c>
      <c r="H54" s="152" t="s">
        <v>404</v>
      </c>
      <c r="I54" s="152" t="s">
        <v>405</v>
      </c>
      <c r="J54" s="18">
        <f t="shared" ref="J54" si="20">ROUND((T54+T54*E54),1)</f>
        <v>28.3</v>
      </c>
      <c r="K54" s="18">
        <f t="shared" ref="K54" si="21">ROUND((U54+U54*E54),1)</f>
        <v>35.299999999999997</v>
      </c>
      <c r="L54" s="18">
        <f t="shared" ref="L54" si="22">ROUND((V54+V54*E54),1)</f>
        <v>29.4</v>
      </c>
      <c r="P54" s="38">
        <f>ROUND(X54+(X54*$T$2),1)</f>
        <v>27.5</v>
      </c>
      <c r="Q54" s="39" t="s">
        <v>23</v>
      </c>
      <c r="R54" s="39" t="s">
        <v>214</v>
      </c>
      <c r="S54" s="39" t="s">
        <v>153</v>
      </c>
      <c r="T54" s="38">
        <f>ROUND(AB54+(AB54*$T$2),1)</f>
        <v>27.5</v>
      </c>
      <c r="U54" s="38">
        <f>ROUND(AC54+(AC54*$T$2),1)</f>
        <v>34.299999999999997</v>
      </c>
      <c r="V54" s="38">
        <f>ROUND(AD54+(AD54*$V$2),1)</f>
        <v>28.5</v>
      </c>
      <c r="X54" s="38">
        <v>26.65</v>
      </c>
      <c r="Y54" s="3" t="s">
        <v>24</v>
      </c>
      <c r="AB54" s="2">
        <v>26.7</v>
      </c>
      <c r="AC54" s="2">
        <v>33.299999999999997</v>
      </c>
      <c r="AD54" s="2">
        <v>27.6</v>
      </c>
      <c r="AG54" s="47">
        <f t="shared" si="1"/>
        <v>3.1894934333958777E-2</v>
      </c>
      <c r="AH54" s="48" t="str">
        <f t="shared" si="0"/>
        <v/>
      </c>
      <c r="AI54" s="48" t="str">
        <f t="shared" si="0"/>
        <v/>
      </c>
      <c r="AJ54" s="48" t="str">
        <f t="shared" si="0"/>
        <v/>
      </c>
      <c r="AK54" s="47">
        <f t="shared" si="0"/>
        <v>2.9962546816479429E-2</v>
      </c>
      <c r="AL54" s="47">
        <f t="shared" si="0"/>
        <v>3.0030030030030033E-2</v>
      </c>
      <c r="AM54" s="47">
        <f t="shared" si="0"/>
        <v>3.2608695652173857E-2</v>
      </c>
    </row>
    <row r="55" spans="1:39" ht="15" customHeight="1">
      <c r="C55" s="7"/>
      <c r="F55" s="18"/>
      <c r="J55" s="18"/>
      <c r="K55" s="18"/>
      <c r="L55" s="18"/>
      <c r="Q55" s="3" t="s">
        <v>24</v>
      </c>
      <c r="Y55" s="3" t="s">
        <v>24</v>
      </c>
      <c r="AH55" s="3" t="s">
        <v>24</v>
      </c>
    </row>
  </sheetData>
  <pageMargins left="0.78740157499999996" right="0.78740157499999996" top="0.984251969" bottom="0.984251969" header="0.4921259845" footer="0.4921259845"/>
  <pageSetup paperSize="9" scale="56"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A79CD-A567-4A52-94C9-8D22FE9BE529}">
  <sheetPr>
    <pageSetUpPr fitToPage="1"/>
  </sheetPr>
  <dimension ref="B2:M57"/>
  <sheetViews>
    <sheetView showGridLines="0" zoomScale="60" zoomScaleNormal="60" workbookViewId="0">
      <selection activeCell="D18" sqref="D18"/>
    </sheetView>
  </sheetViews>
  <sheetFormatPr defaultColWidth="9.1796875" defaultRowHeight="15" customHeight="1"/>
  <cols>
    <col min="1" max="1" width="20.7265625" style="278" customWidth="1"/>
    <col min="2" max="2" width="17.7265625" style="297" customWidth="1"/>
    <col min="3" max="3" width="44.54296875" style="278" customWidth="1"/>
    <col min="4" max="4" width="94.54296875" style="302" bestFit="1" customWidth="1"/>
    <col min="5" max="5" width="23.26953125" style="303" customWidth="1"/>
    <col min="6" max="256" width="11.453125" style="278" customWidth="1"/>
    <col min="257" max="16384" width="9.1796875" style="278"/>
  </cols>
  <sheetData>
    <row r="2" spans="2:5" ht="79.5" customHeight="1">
      <c r="B2" s="353" t="s">
        <v>447</v>
      </c>
      <c r="C2" s="353"/>
      <c r="D2" s="353"/>
      <c r="E2" s="353"/>
    </row>
    <row r="3" spans="2:5" ht="15" customHeight="1">
      <c r="B3" s="371"/>
      <c r="C3" s="371"/>
      <c r="D3" s="371"/>
      <c r="E3" s="371"/>
    </row>
    <row r="4" spans="2:5" ht="15" hidden="1" customHeight="1">
      <c r="B4" s="279" t="s">
        <v>270</v>
      </c>
      <c r="C4" s="279" t="s">
        <v>271</v>
      </c>
      <c r="D4" s="372" t="s">
        <v>272</v>
      </c>
      <c r="E4" s="372"/>
    </row>
    <row r="5" spans="2:5" ht="15" hidden="1" customHeight="1">
      <c r="B5" s="280" t="s">
        <v>273</v>
      </c>
      <c r="C5" s="281" t="s">
        <v>274</v>
      </c>
      <c r="D5" s="373" t="s">
        <v>275</v>
      </c>
      <c r="E5" s="373"/>
    </row>
    <row r="6" spans="2:5" ht="15" hidden="1" customHeight="1">
      <c r="B6" s="280" t="s">
        <v>276</v>
      </c>
      <c r="C6" s="281" t="s">
        <v>277</v>
      </c>
      <c r="D6" s="373" t="s">
        <v>278</v>
      </c>
      <c r="E6" s="373"/>
    </row>
    <row r="7" spans="2:5" ht="15" hidden="1" customHeight="1">
      <c r="B7" s="281" t="s">
        <v>279</v>
      </c>
      <c r="C7" s="282" t="s">
        <v>280</v>
      </c>
      <c r="D7" s="369" t="s">
        <v>281</v>
      </c>
      <c r="E7" s="370"/>
    </row>
    <row r="8" spans="2:5" ht="15" hidden="1" customHeight="1">
      <c r="B8" s="281" t="s">
        <v>282</v>
      </c>
      <c r="C8" s="282" t="s">
        <v>283</v>
      </c>
      <c r="D8" s="369" t="s">
        <v>284</v>
      </c>
      <c r="E8" s="370"/>
    </row>
    <row r="9" spans="2:5" ht="15" hidden="1" customHeight="1">
      <c r="B9" s="281" t="s">
        <v>285</v>
      </c>
      <c r="C9" s="282" t="s">
        <v>286</v>
      </c>
      <c r="D9" s="369" t="s">
        <v>287</v>
      </c>
      <c r="E9" s="370"/>
    </row>
    <row r="10" spans="2:5" ht="15" hidden="1" customHeight="1">
      <c r="B10" s="281" t="s">
        <v>288</v>
      </c>
      <c r="C10" s="282" t="s">
        <v>289</v>
      </c>
      <c r="D10" s="369" t="s">
        <v>290</v>
      </c>
      <c r="E10" s="370"/>
    </row>
    <row r="11" spans="2:5" ht="15" hidden="1" customHeight="1">
      <c r="B11" s="281" t="s">
        <v>291</v>
      </c>
      <c r="C11" s="282" t="s">
        <v>292</v>
      </c>
      <c r="D11" s="369" t="s">
        <v>293</v>
      </c>
      <c r="E11" s="370"/>
    </row>
    <row r="12" spans="2:5" ht="69" hidden="1" customHeight="1">
      <c r="B12" s="281" t="s">
        <v>294</v>
      </c>
      <c r="C12" s="282" t="s">
        <v>295</v>
      </c>
      <c r="D12" s="374" t="s">
        <v>296</v>
      </c>
      <c r="E12" s="370"/>
    </row>
    <row r="13" spans="2:5" s="284" customFormat="1" ht="57.75" hidden="1" customHeight="1">
      <c r="B13" s="279" t="s">
        <v>297</v>
      </c>
      <c r="C13" s="283" t="s">
        <v>298</v>
      </c>
      <c r="D13" s="364" t="s">
        <v>299</v>
      </c>
      <c r="E13" s="365"/>
    </row>
    <row r="14" spans="2:5" ht="92.25" customHeight="1">
      <c r="B14" s="366" t="s">
        <v>448</v>
      </c>
      <c r="C14" s="367"/>
      <c r="D14" s="367"/>
      <c r="E14" s="368"/>
    </row>
    <row r="16" spans="2:5" s="288" customFormat="1" ht="34.5" customHeight="1">
      <c r="B16" s="285" t="s">
        <v>300</v>
      </c>
      <c r="C16" s="286" t="s">
        <v>311</v>
      </c>
      <c r="D16" s="286" t="s">
        <v>312</v>
      </c>
      <c r="E16" s="287" t="s">
        <v>313</v>
      </c>
    </row>
    <row r="17" spans="2:13" s="292" customFormat="1" ht="15" customHeight="1">
      <c r="B17" s="289" t="s">
        <v>301</v>
      </c>
      <c r="C17" s="183" t="s">
        <v>314</v>
      </c>
      <c r="D17" s="290"/>
      <c r="E17" s="291"/>
    </row>
    <row r="18" spans="2:13" s="292" customFormat="1" ht="15" customHeight="1">
      <c r="B18" s="289" t="str">
        <f>VLOOKUP($D18,'Inputs table 950'!$B4:$D4,3,FALSE)</f>
        <v>F</v>
      </c>
      <c r="C18" s="183" t="s">
        <v>315</v>
      </c>
      <c r="D18" s="125" t="s">
        <v>231</v>
      </c>
      <c r="E18" s="293">
        <f>VLOOKUP($D18,'Inputs table 950'!$B$4:$P$4,5,FALSE)</f>
        <v>112.3</v>
      </c>
    </row>
    <row r="19" spans="2:13" s="292" customFormat="1" ht="15" customHeight="1">
      <c r="B19" s="289">
        <f>VLOOKUP($D19,'Inputs table 950'!B7:D12,3,FALSE)</f>
        <v>1</v>
      </c>
      <c r="C19" s="183" t="s">
        <v>316</v>
      </c>
      <c r="D19" s="125" t="s">
        <v>26</v>
      </c>
      <c r="E19" s="293">
        <f>VLOOKUP($D19,'Inputs table 950'!$B$7:$P$12,5,FALSE)</f>
        <v>0</v>
      </c>
    </row>
    <row r="20" spans="2:13" s="292" customFormat="1" ht="15" customHeight="1">
      <c r="B20" s="289" t="str">
        <f>VLOOKUP($D20,'Inputs table 950'!B15:D15,3,FALSE)</f>
        <v>A</v>
      </c>
      <c r="C20" s="183" t="s">
        <v>317</v>
      </c>
      <c r="D20" s="125" t="s">
        <v>191</v>
      </c>
      <c r="E20" s="293">
        <f>VLOOKUP($D20,'Inputs table 950'!$B$15:$P$15,5,FALSE)</f>
        <v>0</v>
      </c>
    </row>
    <row r="21" spans="2:13" s="292" customFormat="1" ht="15" customHeight="1">
      <c r="B21" s="294" t="s">
        <v>302</v>
      </c>
      <c r="C21" s="290"/>
      <c r="D21" s="290"/>
      <c r="E21" s="129"/>
      <c r="J21" s="353"/>
      <c r="K21" s="353"/>
      <c r="L21" s="353"/>
      <c r="M21" s="353"/>
    </row>
    <row r="22" spans="2:13" s="292" customFormat="1" ht="15" customHeight="1">
      <c r="B22" s="289" t="str">
        <f>VLOOKUP($D22,'Inputs table 950'!B18:D24,3,FALSE)</f>
        <v>C</v>
      </c>
      <c r="C22" s="183" t="s">
        <v>318</v>
      </c>
      <c r="D22" s="125" t="s">
        <v>262</v>
      </c>
      <c r="E22" s="293">
        <f>VLOOKUP($D22,'Inputs table 950'!$B$18:$P$24,5,FALSE)</f>
        <v>0</v>
      </c>
    </row>
    <row r="23" spans="2:13" s="292" customFormat="1" ht="15" customHeight="1">
      <c r="B23" s="289">
        <f>VLOOKUP($D23,'Inputs table 950'!$B$22:$D$23,3,FALSE)</f>
        <v>0</v>
      </c>
      <c r="C23" s="183" t="s">
        <v>430</v>
      </c>
      <c r="D23" s="125" t="s">
        <v>425</v>
      </c>
      <c r="E23" s="293">
        <f>VLOOKUP($D23,'Inputs table 950'!$B$22:$F$23,5,FALSE)</f>
        <v>0</v>
      </c>
    </row>
    <row r="24" spans="2:13" s="292" customFormat="1" ht="15" customHeight="1">
      <c r="B24" s="289" t="str">
        <f>VLOOKUP($D24,'Inputs table 950'!B26:D26,3,FALSE)</f>
        <v>A</v>
      </c>
      <c r="C24" s="183" t="s">
        <v>319</v>
      </c>
      <c r="D24" s="125" t="s">
        <v>438</v>
      </c>
      <c r="E24" s="293">
        <f>VLOOKUP($D24,'Inputs table 950'!$B$26:$P$26,5,FALSE)</f>
        <v>0</v>
      </c>
    </row>
    <row r="25" spans="2:13" s="292" customFormat="1" ht="15" customHeight="1">
      <c r="B25" s="289">
        <v>0</v>
      </c>
      <c r="C25" s="290"/>
      <c r="D25" s="290"/>
      <c r="E25" s="295"/>
    </row>
    <row r="26" spans="2:13" s="292" customFormat="1" ht="15" customHeight="1">
      <c r="B26" s="289">
        <f>VLOOKUP($D26,'Inputs table 950'!B29:D30,3,FALSE)</f>
        <v>0</v>
      </c>
      <c r="C26" s="183" t="s">
        <v>320</v>
      </c>
      <c r="D26" s="125" t="s">
        <v>226</v>
      </c>
      <c r="E26" s="293">
        <f>VLOOKUP($D26,'Inputs table 950'!$B$29:$P$30,5,FALSE)</f>
        <v>0</v>
      </c>
    </row>
    <row r="27" spans="2:13" s="292" customFormat="1" ht="15" customHeight="1">
      <c r="B27" s="289">
        <f>VLOOKUP($D27,'Inputs table 950'!B33:D37,3,FALSE)</f>
        <v>0</v>
      </c>
      <c r="C27" s="183" t="s">
        <v>321</v>
      </c>
      <c r="D27" s="125" t="s">
        <v>29</v>
      </c>
      <c r="E27" s="293">
        <f>VLOOKUP($D27,'Inputs table 950'!$B$33:$P$37,5,FALSE)</f>
        <v>0</v>
      </c>
    </row>
    <row r="28" spans="2:13" s="292" customFormat="1" ht="15" customHeight="1">
      <c r="B28" s="289">
        <f>VLOOKUP($D28,'Inputs table 950'!B39:D41,3,FALSE)</f>
        <v>0</v>
      </c>
      <c r="C28" s="183" t="s">
        <v>336</v>
      </c>
      <c r="D28" s="125" t="s">
        <v>440</v>
      </c>
      <c r="E28" s="293">
        <f>VLOOKUP($D28,'Inputs table 950'!$B$40:$P$41,5,FALSE)</f>
        <v>0</v>
      </c>
    </row>
    <row r="29" spans="2:13" s="292" customFormat="1" ht="15" customHeight="1">
      <c r="B29" s="294" t="s">
        <v>302</v>
      </c>
      <c r="C29" s="290"/>
      <c r="D29" s="290"/>
      <c r="E29" s="291"/>
    </row>
    <row r="30" spans="2:13" s="292" customFormat="1" ht="15" customHeight="1">
      <c r="B30" s="128" t="s">
        <v>303</v>
      </c>
      <c r="C30" s="183" t="s">
        <v>322</v>
      </c>
      <c r="D30" s="183" t="s">
        <v>323</v>
      </c>
      <c r="E30" s="296"/>
    </row>
    <row r="31" spans="2:13" ht="15" customHeight="1">
      <c r="D31" s="298"/>
      <c r="E31" s="299"/>
    </row>
    <row r="32" spans="2:13" ht="97.5" customHeight="1">
      <c r="B32" s="300"/>
      <c r="C32" s="354" t="s">
        <v>337</v>
      </c>
      <c r="D32" s="355"/>
      <c r="E32" s="356"/>
    </row>
    <row r="33" spans="2:5" ht="15" customHeight="1">
      <c r="B33" s="301"/>
    </row>
    <row r="34" spans="2:5" ht="15" customHeight="1">
      <c r="B34" s="301"/>
      <c r="C34" s="357" t="s">
        <v>324</v>
      </c>
      <c r="D34" s="358"/>
      <c r="E34" s="359"/>
    </row>
    <row r="35" spans="2:5" ht="15" customHeight="1">
      <c r="B35" s="301"/>
      <c r="C35" s="304" t="s">
        <v>325</v>
      </c>
      <c r="D35" s="79" t="s">
        <v>30</v>
      </c>
      <c r="E35" s="293">
        <f>VLOOKUP($D35,'Inputs table 950'!$B$44:$L$49,5,FALSE)</f>
        <v>0</v>
      </c>
    </row>
    <row r="36" spans="2:5" ht="15" customHeight="1">
      <c r="C36" s="304" t="s">
        <v>326</v>
      </c>
      <c r="D36" s="79" t="s">
        <v>30</v>
      </c>
      <c r="E36" s="293">
        <f>VLOOKUP($D36,'Inputs table 950'!$B$44:$L$49,5,FALSE)</f>
        <v>0</v>
      </c>
    </row>
    <row r="37" spans="2:5" ht="15" customHeight="1">
      <c r="C37" s="304" t="s">
        <v>327</v>
      </c>
      <c r="D37" s="79" t="s">
        <v>30</v>
      </c>
      <c r="E37" s="293">
        <f>VLOOKUP($D37,'Inputs table 950'!$B$44:$L$49,5,FALSE)</f>
        <v>0</v>
      </c>
    </row>
    <row r="38" spans="2:5" ht="15" customHeight="1">
      <c r="C38" s="304" t="s">
        <v>328</v>
      </c>
      <c r="D38" s="79" t="s">
        <v>30</v>
      </c>
      <c r="E38" s="293">
        <f>VLOOKUP($D38,'Inputs table 950'!$B$44:$L$49,5,FALSE)</f>
        <v>0</v>
      </c>
    </row>
    <row r="39" spans="2:5" ht="15" customHeight="1" thickBot="1">
      <c r="D39" s="278"/>
      <c r="E39" s="305"/>
    </row>
    <row r="40" spans="2:5" ht="20.149999999999999" customHeight="1" thickTop="1" thickBot="1">
      <c r="C40" s="360" t="s">
        <v>411</v>
      </c>
      <c r="D40" s="361"/>
      <c r="E40" s="97">
        <f>SUM(E18:E28)+SUM(E35:E38)</f>
        <v>112.3</v>
      </c>
    </row>
    <row r="41" spans="2:5" ht="20.149999999999999" customHeight="1" thickTop="1" thickBot="1">
      <c r="C41" s="345" t="s">
        <v>329</v>
      </c>
      <c r="D41" s="346"/>
      <c r="E41" s="97">
        <f>IF(B30="00",0,'Inputs table 950'!$F$52)</f>
        <v>28.3</v>
      </c>
    </row>
    <row r="42" spans="2:5" ht="15" customHeight="1" thickTop="1">
      <c r="D42" s="278"/>
      <c r="E42" s="305"/>
    </row>
    <row r="43" spans="2:5" ht="30" customHeight="1">
      <c r="B43" s="300"/>
      <c r="C43" s="357" t="s">
        <v>338</v>
      </c>
      <c r="D43" s="362"/>
      <c r="E43" s="363"/>
    </row>
    <row r="44" spans="2:5" ht="15" customHeight="1">
      <c r="B44" s="301"/>
    </row>
    <row r="45" spans="2:5" s="237" customFormat="1" ht="15" customHeight="1">
      <c r="B45" s="297"/>
      <c r="C45" s="283" t="s">
        <v>331</v>
      </c>
      <c r="D45" s="283" t="s">
        <v>332</v>
      </c>
      <c r="E45" s="306"/>
    </row>
    <row r="46" spans="2:5" ht="15" customHeight="1">
      <c r="C46" s="304" t="s">
        <v>333</v>
      </c>
      <c r="D46" s="102">
        <v>1</v>
      </c>
      <c r="E46" s="293">
        <f>D46*'Inputs table 950'!$F$51</f>
        <v>23.2</v>
      </c>
    </row>
    <row r="47" spans="2:5" ht="15" customHeight="1" thickBot="1"/>
    <row r="48" spans="2:5" s="308" customFormat="1" ht="20.149999999999999" customHeight="1" thickTop="1" thickBot="1">
      <c r="B48" s="307"/>
      <c r="C48" s="345" t="s">
        <v>334</v>
      </c>
      <c r="D48" s="346"/>
      <c r="E48" s="97">
        <f>SUM(E46:E47)</f>
        <v>23.2</v>
      </c>
    </row>
    <row r="49" spans="2:5" ht="15" customHeight="1" thickTop="1" thickBot="1"/>
    <row r="50" spans="2:5" ht="30" customHeight="1" thickTop="1" thickBot="1">
      <c r="B50" s="347" t="s">
        <v>335</v>
      </c>
      <c r="C50" s="348"/>
      <c r="D50" s="311" t="str">
        <f>CONCATENATE(B17,B18,B19,B20,B21,B22,B23,B24,B25,B26,B27,B28,B29,B30)</f>
        <v>GVF1A-C0A0000-000</v>
      </c>
      <c r="E50" s="312"/>
    </row>
    <row r="51" spans="2:5" ht="36" hidden="1" customHeight="1" thickTop="1" thickBot="1">
      <c r="B51" s="349" t="s">
        <v>304</v>
      </c>
      <c r="C51" s="350"/>
      <c r="D51" s="351" t="e">
        <f>CONCATENATE(F$18,F$19,F$20,#REF!,F$49)</f>
        <v>#REF!</v>
      </c>
      <c r="E51" s="352"/>
    </row>
    <row r="52" spans="2:5" ht="36" hidden="1" customHeight="1" thickTop="1" thickBot="1">
      <c r="B52" s="341" t="s">
        <v>305</v>
      </c>
      <c r="C52" s="342"/>
      <c r="D52" s="343" t="str">
        <f>CONCATENATE(F$18,", EN397",F$19,,F$20,F$22,F$23,F$26,F$27,F$35,F$36,F$37,F$38)</f>
        <v>, EN397</v>
      </c>
      <c r="E52" s="344"/>
    </row>
    <row r="53" spans="2:5" ht="36" hidden="1" customHeight="1" thickTop="1" thickBot="1">
      <c r="B53" s="335" t="s">
        <v>306</v>
      </c>
      <c r="C53" s="336"/>
      <c r="D53" s="337" t="e">
        <f>CONCATENATE(G$18,G$19,G$20,#REF!,G$49)</f>
        <v>#REF!</v>
      </c>
      <c r="E53" s="338"/>
    </row>
    <row r="54" spans="2:5" ht="36" hidden="1" customHeight="1" thickTop="1" thickBot="1">
      <c r="B54" s="335" t="s">
        <v>307</v>
      </c>
      <c r="C54" s="336"/>
      <c r="D54" s="339" t="str">
        <f>CONCATENATE(G$18,", EN397",G$19,G$20,G$22,G$23,G$26,G$27,G$35,G$36,G$37,G$38)</f>
        <v>, EN397</v>
      </c>
      <c r="E54" s="340"/>
    </row>
    <row r="55" spans="2:5" ht="36" hidden="1" customHeight="1" thickTop="1" thickBot="1">
      <c r="B55" s="335" t="s">
        <v>308</v>
      </c>
      <c r="C55" s="336"/>
      <c r="D55" s="337" t="e">
        <f>CONCATENATE(H$18,H$19,H$20,#REF!,H$49)</f>
        <v>#REF!</v>
      </c>
      <c r="E55" s="338"/>
    </row>
    <row r="56" spans="2:5" ht="36" hidden="1" customHeight="1" thickTop="1" thickBot="1">
      <c r="B56" s="335" t="s">
        <v>309</v>
      </c>
      <c r="C56" s="336"/>
      <c r="D56" s="339" t="str">
        <f>CONCATENATE(H$18,", EN397",H$19,H$20,H$22,H$23,H$26,H$27,H$35,H$36,H$37,H$38)</f>
        <v>, EN397</v>
      </c>
      <c r="E56" s="340"/>
    </row>
    <row r="57" spans="2:5" ht="15" customHeight="1" thickTop="1"/>
  </sheetData>
  <sheetProtection algorithmName="SHA-512" hashValue="YXQiNf60jCFj93r/xMFQ8kLT8/bktZ5TUmVKFnRFF8KAqKv0vsHRhPZvhhfuWn9uAP8RITIuQF42bvhOsGOCnQ==" saltValue="V+EZlH+Whsl411DDX/FIbg==" spinCount="100000" sheet="1" objects="1" scenarios="1"/>
  <mergeCells count="34">
    <mergeCell ref="D13:E13"/>
    <mergeCell ref="B14:E14"/>
    <mergeCell ref="D7:E7"/>
    <mergeCell ref="B2:E2"/>
    <mergeCell ref="B3:E3"/>
    <mergeCell ref="D4:E4"/>
    <mergeCell ref="D5:E5"/>
    <mergeCell ref="D6:E6"/>
    <mergeCell ref="D8:E8"/>
    <mergeCell ref="D9:E9"/>
    <mergeCell ref="D10:E10"/>
    <mergeCell ref="D11:E11"/>
    <mergeCell ref="D12:E12"/>
    <mergeCell ref="J21:M21"/>
    <mergeCell ref="C32:E32"/>
    <mergeCell ref="C34:E34"/>
    <mergeCell ref="C40:D40"/>
    <mergeCell ref="C43:E43"/>
    <mergeCell ref="C41:D41"/>
    <mergeCell ref="C48:D48"/>
    <mergeCell ref="B50:C50"/>
    <mergeCell ref="D50:E50"/>
    <mergeCell ref="B51:C51"/>
    <mergeCell ref="D51:E51"/>
    <mergeCell ref="B55:C55"/>
    <mergeCell ref="D55:E55"/>
    <mergeCell ref="B56:C56"/>
    <mergeCell ref="D56:E56"/>
    <mergeCell ref="B52:C52"/>
    <mergeCell ref="D52:E52"/>
    <mergeCell ref="B53:C53"/>
    <mergeCell ref="D53:E53"/>
    <mergeCell ref="B54:C54"/>
    <mergeCell ref="D54:E54"/>
  </mergeCells>
  <dataValidations count="3">
    <dataValidation allowBlank="1" showInputMessage="1" showErrorMessage="1" promptTitle="Logo Configuration Code" prompt="Enter existing logo code._x000a_Do not forget to fill the Logo configuration below." sqref="B30" xr:uid="{91001C37-8658-4A9E-B0F8-AD0425D4B1C5}"/>
    <dataValidation type="list" allowBlank="1" showInputMessage="1" showErrorMessage="1" sqref="D42 D39" xr:uid="{42489619-75BF-484C-8016-4CBF60ECC6BA}">
      <formula1>Logo</formula1>
    </dataValidation>
    <dataValidation type="whole" allowBlank="1" showInputMessage="1" showErrorMessage="1" promptTitle="Clichés" prompt="Enter here the number of NEW clichés required for the logo configuration." sqref="D46" xr:uid="{A2614370-B630-45C4-8BC3-4221492E9C5E}">
      <formula1>0</formula1>
      <formula2>9</formula2>
    </dataValidation>
  </dataValidations>
  <printOptions horizontalCentered="1"/>
  <pageMargins left="0.78740157480314965" right="0.78740157480314965" top="0.39370078740157483" bottom="0.82677165354330717" header="0.39370078740157483" footer="0.35433070866141736"/>
  <pageSetup paperSize="9" scale="10" orientation="portrait" r:id="rId1"/>
  <headerFooter alignWithMargins="0">
    <oddFooter>&amp;LIndustrial Helmet Configurator&amp;CPage &amp;P/&amp;N&amp;RSubject to change without notice</oddFooter>
  </headerFooter>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D880A0E7-8E7E-4228-92FA-96429F27F3B3}">
          <x14:formula1>
            <xm:f>'Inputs table 950'!$B$29:$B$30</xm:f>
          </x14:formula1>
          <xm:sqref>D26</xm:sqref>
        </x14:dataValidation>
        <x14:dataValidation type="list" allowBlank="1" showInputMessage="1" showErrorMessage="1" xr:uid="{0E3FC08A-C115-4670-9CDA-AE386DE8470A}">
          <x14:formula1>
            <xm:f>'Inputs table 950'!$B$4:$B$4</xm:f>
          </x14:formula1>
          <xm:sqref>D18</xm:sqref>
        </x14:dataValidation>
        <x14:dataValidation type="list" allowBlank="1" showInputMessage="1" showErrorMessage="1" xr:uid="{7B9383F9-874F-4497-915E-ADAD56C87695}">
          <x14:formula1>
            <xm:f>'Inputs table 950'!$B$7:$B$12</xm:f>
          </x14:formula1>
          <xm:sqref>D19</xm:sqref>
        </x14:dataValidation>
        <x14:dataValidation type="list" allowBlank="1" showInputMessage="1" showErrorMessage="1" xr:uid="{782085B8-393E-4B58-AF34-30C2CCC18F0C}">
          <x14:formula1>
            <xm:f>'Inputs table 950'!$B$15:$B$15</xm:f>
          </x14:formula1>
          <xm:sqref>D20</xm:sqref>
        </x14:dataValidation>
        <x14:dataValidation type="list" allowBlank="1" showInputMessage="1" showErrorMessage="1" xr:uid="{0BFBC2E0-C061-49C6-81B2-A9EF6CAB831D}">
          <x14:formula1>
            <xm:f>'Inputs table 950'!$B$18:$B$19</xm:f>
          </x14:formula1>
          <xm:sqref>D22</xm:sqref>
        </x14:dataValidation>
        <x14:dataValidation type="list" allowBlank="1" showInputMessage="1" showErrorMessage="1" xr:uid="{C74EE0E9-7888-4C6A-B786-106752DF1DCB}">
          <x14:formula1>
            <xm:f>'Inputs table 950'!$B$26:$B$26</xm:f>
          </x14:formula1>
          <xm:sqref>D24</xm:sqref>
        </x14:dataValidation>
        <x14:dataValidation type="list" allowBlank="1" showInputMessage="1" showErrorMessage="1" xr:uid="{066B6F65-E35E-4C13-94A1-26370793B4AE}">
          <x14:formula1>
            <xm:f>'Inputs table 950'!$B$33:$B$37</xm:f>
          </x14:formula1>
          <xm:sqref>D27</xm:sqref>
        </x14:dataValidation>
        <x14:dataValidation type="list" allowBlank="1" showInputMessage="1" showErrorMessage="1" xr:uid="{E0F2BAEE-3899-4260-A275-A9BAE7E4ADD6}">
          <x14:formula1>
            <xm:f>'Inputs table 950'!$B$40:$B$41</xm:f>
          </x14:formula1>
          <xm:sqref>D28</xm:sqref>
        </x14:dataValidation>
        <x14:dataValidation type="list" allowBlank="1" showInputMessage="1" showErrorMessage="1" xr:uid="{9ACE485E-1B69-4047-8936-69E8B9C74DCD}">
          <x14:formula1>
            <xm:f>'Inputs table 950'!$B$44:$B$49</xm:f>
          </x14:formula1>
          <xm:sqref>D35:D38</xm:sqref>
        </x14:dataValidation>
        <x14:dataValidation type="list" allowBlank="1" showInputMessage="1" showErrorMessage="1" xr:uid="{0981739F-7214-4C67-9F2A-C54719480B0D}">
          <x14:formula1>
            <xm:f>'Inputs table 950'!$B$22:$B$23</xm:f>
          </x14:formula1>
          <xm:sqref>D23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M57"/>
  <sheetViews>
    <sheetView showGridLines="0" zoomScale="60" zoomScaleNormal="60" workbookViewId="0">
      <selection activeCell="D18" sqref="D18"/>
    </sheetView>
  </sheetViews>
  <sheetFormatPr defaultColWidth="9.1796875" defaultRowHeight="15" customHeight="1"/>
  <cols>
    <col min="1" max="1" width="20.7265625" style="60" customWidth="1"/>
    <col min="2" max="2" width="17.7265625" style="90" customWidth="1"/>
    <col min="3" max="3" width="40.08984375" style="60" customWidth="1"/>
    <col min="4" max="4" width="74.26953125" style="94" customWidth="1"/>
    <col min="5" max="5" width="23.26953125" style="95" customWidth="1"/>
    <col min="6" max="256" width="11.453125" style="60" customWidth="1"/>
    <col min="257" max="16384" width="9.1796875" style="60"/>
  </cols>
  <sheetData>
    <row r="2" spans="2:9" ht="79.5" customHeight="1">
      <c r="B2" s="328" t="s">
        <v>413</v>
      </c>
      <c r="C2" s="328"/>
      <c r="D2" s="328"/>
      <c r="E2" s="328"/>
    </row>
    <row r="3" spans="2:9" ht="15" customHeight="1">
      <c r="B3" s="329"/>
      <c r="C3" s="329"/>
      <c r="D3" s="329"/>
      <c r="E3" s="329"/>
    </row>
    <row r="4" spans="2:9" s="62" customFormat="1" ht="15" hidden="1" customHeight="1">
      <c r="B4" s="61" t="s">
        <v>270</v>
      </c>
      <c r="C4" s="61" t="s">
        <v>271</v>
      </c>
      <c r="D4" s="330" t="s">
        <v>272</v>
      </c>
      <c r="E4" s="330"/>
    </row>
    <row r="5" spans="2:9" s="62" customFormat="1" ht="15" hidden="1" customHeight="1">
      <c r="B5" s="63" t="s">
        <v>273</v>
      </c>
      <c r="C5" s="64" t="s">
        <v>274</v>
      </c>
      <c r="D5" s="331" t="s">
        <v>275</v>
      </c>
      <c r="E5" s="331"/>
    </row>
    <row r="6" spans="2:9" s="62" customFormat="1" ht="15" hidden="1" customHeight="1">
      <c r="B6" s="63" t="s">
        <v>276</v>
      </c>
      <c r="C6" s="64" t="s">
        <v>277</v>
      </c>
      <c r="D6" s="331" t="s">
        <v>278</v>
      </c>
      <c r="E6" s="331"/>
    </row>
    <row r="7" spans="2:9" ht="15" hidden="1" customHeight="1">
      <c r="B7" s="64" t="s">
        <v>279</v>
      </c>
      <c r="C7" s="65" t="s">
        <v>280</v>
      </c>
      <c r="D7" s="332" t="s">
        <v>281</v>
      </c>
      <c r="E7" s="333"/>
    </row>
    <row r="8" spans="2:9" ht="15" hidden="1" customHeight="1">
      <c r="B8" s="64" t="s">
        <v>282</v>
      </c>
      <c r="C8" s="65" t="s">
        <v>283</v>
      </c>
      <c r="D8" s="332" t="s">
        <v>284</v>
      </c>
      <c r="E8" s="333"/>
    </row>
    <row r="9" spans="2:9" ht="15" hidden="1" customHeight="1">
      <c r="B9" s="64" t="s">
        <v>285</v>
      </c>
      <c r="C9" s="65" t="s">
        <v>286</v>
      </c>
      <c r="D9" s="332" t="s">
        <v>287</v>
      </c>
      <c r="E9" s="333"/>
    </row>
    <row r="10" spans="2:9" ht="15" hidden="1" customHeight="1">
      <c r="B10" s="64" t="s">
        <v>288</v>
      </c>
      <c r="C10" s="65" t="s">
        <v>289</v>
      </c>
      <c r="D10" s="332" t="s">
        <v>290</v>
      </c>
      <c r="E10" s="333"/>
    </row>
    <row r="11" spans="2:9" ht="15" hidden="1" customHeight="1">
      <c r="B11" s="64" t="s">
        <v>291</v>
      </c>
      <c r="C11" s="65" t="s">
        <v>292</v>
      </c>
      <c r="D11" s="332" t="s">
        <v>293</v>
      </c>
      <c r="E11" s="333"/>
    </row>
    <row r="12" spans="2:9" ht="69" hidden="1" customHeight="1">
      <c r="B12" s="64" t="s">
        <v>294</v>
      </c>
      <c r="C12" s="66" t="s">
        <v>295</v>
      </c>
      <c r="D12" s="334" t="s">
        <v>296</v>
      </c>
      <c r="E12" s="333"/>
    </row>
    <row r="13" spans="2:9" s="68" customFormat="1" ht="57.75" hidden="1" customHeight="1">
      <c r="B13" s="61" t="s">
        <v>297</v>
      </c>
      <c r="C13" s="67" t="s">
        <v>298</v>
      </c>
      <c r="D13" s="326" t="s">
        <v>299</v>
      </c>
      <c r="E13" s="327"/>
    </row>
    <row r="14" spans="2:9" s="70" customFormat="1" ht="92.25" customHeight="1">
      <c r="B14" s="313" t="s">
        <v>414</v>
      </c>
      <c r="C14" s="314"/>
      <c r="D14" s="314"/>
      <c r="E14" s="315"/>
      <c r="F14" s="69"/>
      <c r="G14" s="69"/>
      <c r="H14" s="69"/>
      <c r="I14" s="69"/>
    </row>
    <row r="16" spans="2:9" s="74" customFormat="1" ht="34.5" customHeight="1">
      <c r="B16" s="71" t="s">
        <v>300</v>
      </c>
      <c r="C16" s="72" t="s">
        <v>311</v>
      </c>
      <c r="D16" s="72" t="s">
        <v>312</v>
      </c>
      <c r="E16" s="73" t="s">
        <v>313</v>
      </c>
    </row>
    <row r="17" spans="2:13" s="81" customFormat="1" ht="15" customHeight="1">
      <c r="B17" s="122" t="s">
        <v>301</v>
      </c>
      <c r="C17" s="123" t="s">
        <v>314</v>
      </c>
      <c r="D17" s="124"/>
      <c r="E17" s="87"/>
    </row>
    <row r="18" spans="2:13" s="81" customFormat="1" ht="15" customHeight="1">
      <c r="B18" s="122" t="str">
        <f>VLOOKUP($D18,'Inputs table 950_Class2'!$B4:$D4,3,FALSE)</f>
        <v>F</v>
      </c>
      <c r="C18" s="123" t="s">
        <v>315</v>
      </c>
      <c r="D18" s="125" t="s">
        <v>231</v>
      </c>
      <c r="E18" s="80">
        <f>VLOOKUP($D18,'Inputs table 950_Class2'!$B$4:$P$4,5,FALSE)</f>
        <v>210</v>
      </c>
    </row>
    <row r="19" spans="2:13" s="81" customFormat="1" ht="15" customHeight="1">
      <c r="B19" s="122">
        <f>VLOOKUP($D19,'Inputs table 950_Class2'!B7:D12,3,FALSE)</f>
        <v>1</v>
      </c>
      <c r="C19" s="123" t="s">
        <v>316</v>
      </c>
      <c r="D19" s="125" t="s">
        <v>26</v>
      </c>
      <c r="E19" s="80">
        <f>VLOOKUP($D19,'Inputs table 950_Class2'!$B$7:$P$12,5,FALSE)</f>
        <v>0</v>
      </c>
    </row>
    <row r="20" spans="2:13" s="81" customFormat="1" ht="15" customHeight="1">
      <c r="B20" s="122" t="str">
        <f>VLOOKUP($D20,'Inputs table 950_Class2'!B15:D15,3,FALSE)</f>
        <v>A</v>
      </c>
      <c r="C20" s="123" t="s">
        <v>317</v>
      </c>
      <c r="D20" s="125" t="s">
        <v>191</v>
      </c>
      <c r="E20" s="80">
        <f>VLOOKUP($D20,'Inputs table 950_Class2'!$B$15:$P$15,5,FALSE)</f>
        <v>0</v>
      </c>
    </row>
    <row r="21" spans="2:13" s="81" customFormat="1" ht="15" customHeight="1">
      <c r="B21" s="126" t="s">
        <v>302</v>
      </c>
      <c r="C21" s="124"/>
      <c r="D21" s="124"/>
      <c r="E21" s="129"/>
      <c r="J21" s="328"/>
      <c r="K21" s="328"/>
      <c r="L21" s="328"/>
      <c r="M21" s="328"/>
    </row>
    <row r="22" spans="2:13" s="81" customFormat="1" ht="15" customHeight="1">
      <c r="B22" s="122" t="str">
        <f>VLOOKUP($D22,'Inputs table 950_Class2'!B18:D24,3,FALSE)</f>
        <v>C</v>
      </c>
      <c r="C22" s="123" t="s">
        <v>318</v>
      </c>
      <c r="D22" s="125" t="s">
        <v>262</v>
      </c>
      <c r="E22" s="80">
        <f>VLOOKUP($D22,'Inputs table 950_Class2'!$B$18:$P$24,5,FALSE)</f>
        <v>0</v>
      </c>
    </row>
    <row r="23" spans="2:13" s="81" customFormat="1" ht="15" customHeight="1">
      <c r="B23" s="122">
        <f>VLOOKUP($D23,'Inputs table 950_Class2'!$B$22:$D$23,3,FALSE)</f>
        <v>0</v>
      </c>
      <c r="C23" s="183" t="s">
        <v>430</v>
      </c>
      <c r="D23" s="125" t="s">
        <v>425</v>
      </c>
      <c r="E23" s="80">
        <f>VLOOKUP($D23,'Inputs table 950_Class2'!$B$22:$F$23,5,FALSE)</f>
        <v>0</v>
      </c>
    </row>
    <row r="24" spans="2:13" s="81" customFormat="1" ht="15" customHeight="1">
      <c r="B24" s="122" t="str">
        <f>VLOOKUP($D24,'Inputs table 950_Class2'!B26:D26,3,FALSE)</f>
        <v>A</v>
      </c>
      <c r="C24" s="127" t="s">
        <v>319</v>
      </c>
      <c r="D24" s="125" t="s">
        <v>433</v>
      </c>
      <c r="E24" s="80">
        <f>VLOOKUP($D24,'Inputs table 950_Class2'!$B$26:$P$26,5,FALSE)</f>
        <v>0</v>
      </c>
    </row>
    <row r="25" spans="2:13" s="81" customFormat="1" ht="15" customHeight="1">
      <c r="B25" s="122" t="str">
        <f>VLOOKUP($D25,'Inputs table 950_Class2'!$B$29:$D$29,3,FALSE)</f>
        <v>A</v>
      </c>
      <c r="C25" s="127" t="s">
        <v>416</v>
      </c>
      <c r="D25" s="125" t="s">
        <v>415</v>
      </c>
      <c r="E25" s="80">
        <f>VLOOKUP($D25,'Inputs table 950_Class2'!$B$29:$F$29,5,FALSE)</f>
        <v>0</v>
      </c>
    </row>
    <row r="26" spans="2:13" s="81" customFormat="1" ht="15" customHeight="1">
      <c r="B26" s="122">
        <f>VLOOKUP($D26,'Inputs table 950_Class2'!B32:D33,3,FALSE)</f>
        <v>0</v>
      </c>
      <c r="C26" s="123" t="s">
        <v>320</v>
      </c>
      <c r="D26" s="125" t="s">
        <v>226</v>
      </c>
      <c r="E26" s="80">
        <f>VLOOKUP($D26,'Inputs table 950_Class2'!$B$32:$P$33,5,FALSE)</f>
        <v>0</v>
      </c>
    </row>
    <row r="27" spans="2:13" s="81" customFormat="1" ht="15" customHeight="1">
      <c r="B27" s="122">
        <f>VLOOKUP($D27,'Inputs table 950_Class2'!B36:D40,3,FALSE)</f>
        <v>0</v>
      </c>
      <c r="C27" s="123" t="s">
        <v>321</v>
      </c>
      <c r="D27" s="125" t="s">
        <v>29</v>
      </c>
      <c r="E27" s="80">
        <f>VLOOKUP($D27,'Inputs table 950_Class2'!$B$36:$P$40,5,FALSE)</f>
        <v>0</v>
      </c>
    </row>
    <row r="28" spans="2:13" s="81" customFormat="1" ht="15" customHeight="1">
      <c r="B28" s="122" t="str">
        <f>VLOOKUP($D28,'Inputs table 950_Class2'!B42:D43,3,FALSE)</f>
        <v>I</v>
      </c>
      <c r="C28" s="123" t="s">
        <v>336</v>
      </c>
      <c r="D28" s="125" t="s">
        <v>417</v>
      </c>
      <c r="E28" s="80">
        <f>VLOOKUP($D28,'Inputs table 950_Class2'!$B$43:$P$43,5,FALSE)</f>
        <v>0</v>
      </c>
    </row>
    <row r="29" spans="2:13" s="81" customFormat="1" ht="15" customHeight="1">
      <c r="B29" s="126" t="s">
        <v>302</v>
      </c>
      <c r="C29" s="124"/>
      <c r="D29" s="124"/>
      <c r="E29" s="87"/>
    </row>
    <row r="30" spans="2:13" s="81" customFormat="1" ht="15" customHeight="1">
      <c r="B30" s="128" t="s">
        <v>303</v>
      </c>
      <c r="C30" s="123" t="s">
        <v>322</v>
      </c>
      <c r="D30" s="123" t="s">
        <v>323</v>
      </c>
      <c r="E30" s="89"/>
    </row>
    <row r="31" spans="2:13" ht="15" customHeight="1">
      <c r="D31" s="91"/>
      <c r="E31" s="92"/>
    </row>
    <row r="32" spans="2:13" s="70" customFormat="1" ht="97.5" customHeight="1">
      <c r="B32" s="99"/>
      <c r="C32" s="389" t="s">
        <v>337</v>
      </c>
      <c r="D32" s="390"/>
      <c r="E32" s="391"/>
    </row>
    <row r="33" spans="2:5" ht="15" customHeight="1">
      <c r="B33" s="93"/>
    </row>
    <row r="34" spans="2:5" s="70" customFormat="1" ht="15" customHeight="1">
      <c r="B34" s="93"/>
      <c r="C34" s="392" t="s">
        <v>324</v>
      </c>
      <c r="D34" s="393"/>
      <c r="E34" s="394"/>
    </row>
    <row r="35" spans="2:5" s="70" customFormat="1" ht="15" customHeight="1">
      <c r="B35" s="93"/>
      <c r="C35" s="76" t="s">
        <v>325</v>
      </c>
      <c r="D35" s="79" t="s">
        <v>30</v>
      </c>
      <c r="E35" s="80">
        <f>VLOOKUP($D35,'Inputs table 950_Class2'!$B$46:$L$51,5,FALSE)</f>
        <v>0</v>
      </c>
    </row>
    <row r="36" spans="2:5" s="70" customFormat="1" ht="15" customHeight="1">
      <c r="B36" s="90"/>
      <c r="C36" s="76" t="s">
        <v>326</v>
      </c>
      <c r="D36" s="79" t="s">
        <v>30</v>
      </c>
      <c r="E36" s="80">
        <f>VLOOKUP($D36,'Inputs table 950_Class2'!$B$46:$L$51,5,FALSE)</f>
        <v>0</v>
      </c>
    </row>
    <row r="37" spans="2:5" s="70" customFormat="1" ht="15" customHeight="1">
      <c r="B37" s="90"/>
      <c r="C37" s="76" t="s">
        <v>327</v>
      </c>
      <c r="D37" s="79" t="s">
        <v>30</v>
      </c>
      <c r="E37" s="80">
        <f>VLOOKUP($D37,'Inputs table 950_Class2'!$B$46:$L$51,5,FALSE)</f>
        <v>0</v>
      </c>
    </row>
    <row r="38" spans="2:5" s="70" customFormat="1" ht="15" customHeight="1">
      <c r="B38" s="90"/>
      <c r="C38" s="76" t="s">
        <v>328</v>
      </c>
      <c r="D38" s="79" t="s">
        <v>30</v>
      </c>
      <c r="E38" s="80">
        <f>VLOOKUP($D38,'Inputs table 950_Class2'!$B$46:$L$51,5,FALSE)</f>
        <v>0</v>
      </c>
    </row>
    <row r="39" spans="2:5" s="70" customFormat="1" ht="15" customHeight="1" thickBot="1">
      <c r="B39" s="90"/>
      <c r="C39" s="62"/>
      <c r="D39" s="62"/>
      <c r="E39" s="98"/>
    </row>
    <row r="40" spans="2:5" s="70" customFormat="1" ht="20.149999999999999" customHeight="1" thickTop="1" thickBot="1">
      <c r="B40" s="90"/>
      <c r="C40" s="320" t="s">
        <v>411</v>
      </c>
      <c r="D40" s="321"/>
      <c r="E40" s="97">
        <f>SUM(E18:E28)+SUM(E35:E38)</f>
        <v>210</v>
      </c>
    </row>
    <row r="41" spans="2:5" s="70" customFormat="1" ht="20.149999999999999" customHeight="1" thickTop="1" thickBot="1">
      <c r="B41" s="90"/>
      <c r="C41" s="322" t="s">
        <v>329</v>
      </c>
      <c r="D41" s="323"/>
      <c r="E41" s="97">
        <f>IF(B30="00",0,'Inputs table 950_Class2'!F54)</f>
        <v>28.3</v>
      </c>
    </row>
    <row r="42" spans="2:5" s="70" customFormat="1" ht="15" customHeight="1" thickTop="1">
      <c r="B42" s="90"/>
      <c r="C42" s="62"/>
      <c r="D42" s="62"/>
      <c r="E42" s="98"/>
    </row>
    <row r="43" spans="2:5" s="70" customFormat="1" ht="30" customHeight="1">
      <c r="B43" s="99"/>
      <c r="C43" s="392" t="s">
        <v>338</v>
      </c>
      <c r="D43" s="395"/>
      <c r="E43" s="396"/>
    </row>
    <row r="44" spans="2:5" ht="15" customHeight="1">
      <c r="B44" s="93"/>
    </row>
    <row r="45" spans="2:5" s="101" customFormat="1" ht="15" customHeight="1">
      <c r="B45" s="90"/>
      <c r="C45" s="67" t="s">
        <v>331</v>
      </c>
      <c r="D45" s="67" t="s">
        <v>332</v>
      </c>
      <c r="E45" s="100"/>
    </row>
    <row r="46" spans="2:5" ht="15" customHeight="1">
      <c r="C46" s="76" t="s">
        <v>333</v>
      </c>
      <c r="D46" s="102">
        <v>1</v>
      </c>
      <c r="E46" s="80">
        <f>D46*'Inputs table 950_Class2'!F53</f>
        <v>23.2</v>
      </c>
    </row>
    <row r="47" spans="2:5" ht="15" customHeight="1" thickBot="1"/>
    <row r="48" spans="2:5" s="105" customFormat="1" ht="20.149999999999999" customHeight="1" thickTop="1" thickBot="1">
      <c r="B48" s="104"/>
      <c r="C48" s="322" t="s">
        <v>334</v>
      </c>
      <c r="D48" s="323"/>
      <c r="E48" s="97">
        <f>SUM(E46:E47)</f>
        <v>23.2</v>
      </c>
    </row>
    <row r="49" spans="2:5" ht="15" customHeight="1" thickTop="1" thickBot="1"/>
    <row r="50" spans="2:5" ht="30" customHeight="1" thickTop="1" thickBot="1">
      <c r="B50" s="309" t="s">
        <v>335</v>
      </c>
      <c r="C50" s="310"/>
      <c r="D50" s="311" t="str">
        <f>CONCATENATE(B17,B18,B19,B20,B21,B22,B23,B24,B25,B26,B27,B28,B29,B30)</f>
        <v>GVF1A-C0AA00I-000</v>
      </c>
      <c r="E50" s="312"/>
    </row>
    <row r="51" spans="2:5" ht="36" hidden="1" customHeight="1" thickTop="1" thickBot="1">
      <c r="B51" s="385" t="s">
        <v>304</v>
      </c>
      <c r="C51" s="386"/>
      <c r="D51" s="387" t="e">
        <f>CONCATENATE(F$18,F$19,F$20,#REF!,F$49)</f>
        <v>#REF!</v>
      </c>
      <c r="E51" s="388"/>
    </row>
    <row r="52" spans="2:5" ht="36" hidden="1" customHeight="1" thickTop="1" thickBot="1">
      <c r="B52" s="381" t="s">
        <v>305</v>
      </c>
      <c r="C52" s="382"/>
      <c r="D52" s="383" t="str">
        <f>CONCATENATE(F$18,", EN397",F$19,,F$20,F$22,F$23,F$26,F$27,F$35,F$36,F$37,F$38)</f>
        <v>, EN397</v>
      </c>
      <c r="E52" s="384"/>
    </row>
    <row r="53" spans="2:5" ht="36" hidden="1" customHeight="1" thickTop="1" thickBot="1">
      <c r="B53" s="375" t="s">
        <v>306</v>
      </c>
      <c r="C53" s="376"/>
      <c r="D53" s="377" t="e">
        <f>CONCATENATE(G$18,G$19,G$20,#REF!,G$49)</f>
        <v>#REF!</v>
      </c>
      <c r="E53" s="378"/>
    </row>
    <row r="54" spans="2:5" ht="36" hidden="1" customHeight="1" thickTop="1" thickBot="1">
      <c r="B54" s="375" t="s">
        <v>307</v>
      </c>
      <c r="C54" s="376"/>
      <c r="D54" s="379" t="str">
        <f>CONCATENATE(G$18,", EN397",G$19,G$20,G$22,G$23,G$26,G$27,G$35,G$36,G$37,G$38)</f>
        <v>, EN397</v>
      </c>
      <c r="E54" s="380"/>
    </row>
    <row r="55" spans="2:5" ht="36" hidden="1" customHeight="1" thickTop="1" thickBot="1">
      <c r="B55" s="375" t="s">
        <v>308</v>
      </c>
      <c r="C55" s="376"/>
      <c r="D55" s="377" t="e">
        <f>CONCATENATE(H$18,H$19,H$20,#REF!,H$49)</f>
        <v>#REF!</v>
      </c>
      <c r="E55" s="378"/>
    </row>
    <row r="56" spans="2:5" ht="36" hidden="1" customHeight="1" thickTop="1" thickBot="1">
      <c r="B56" s="375" t="s">
        <v>309</v>
      </c>
      <c r="C56" s="376"/>
      <c r="D56" s="379" t="str">
        <f>CONCATENATE(H$18,", EN397",H$19,H$20,H$22,H$23,H$26,H$27,H$35,H$36,H$37,H$38)</f>
        <v>, EN397</v>
      </c>
      <c r="E56" s="380"/>
    </row>
    <row r="57" spans="2:5" ht="15" customHeight="1" thickTop="1"/>
  </sheetData>
  <sheetProtection algorithmName="SHA-512" hashValue="Vxd85D9xQwpeRsYPZJ1f7Hp4O2MviNhrHcxsbU5+H0OLCwvMyTqT1zaVXtjK58lTeK0z0GGMaZAVw/6LFua/PA==" saltValue="9pOnIqRWcZV9c6642UOZbQ==" spinCount="100000" sheet="1" objects="1" scenarios="1"/>
  <mergeCells count="34">
    <mergeCell ref="D13:E13"/>
    <mergeCell ref="B14:E14"/>
    <mergeCell ref="D7:E7"/>
    <mergeCell ref="B2:E2"/>
    <mergeCell ref="B3:E3"/>
    <mergeCell ref="D4:E4"/>
    <mergeCell ref="D5:E5"/>
    <mergeCell ref="D6:E6"/>
    <mergeCell ref="D8:E8"/>
    <mergeCell ref="D9:E9"/>
    <mergeCell ref="D10:E10"/>
    <mergeCell ref="D11:E11"/>
    <mergeCell ref="D12:E12"/>
    <mergeCell ref="J21:M21"/>
    <mergeCell ref="C32:E32"/>
    <mergeCell ref="C34:E34"/>
    <mergeCell ref="C40:D40"/>
    <mergeCell ref="C43:E43"/>
    <mergeCell ref="C41:D41"/>
    <mergeCell ref="C48:D48"/>
    <mergeCell ref="B50:C50"/>
    <mergeCell ref="D50:E50"/>
    <mergeCell ref="B51:C51"/>
    <mergeCell ref="D51:E51"/>
    <mergeCell ref="B55:C55"/>
    <mergeCell ref="D55:E55"/>
    <mergeCell ref="B56:C56"/>
    <mergeCell ref="D56:E56"/>
    <mergeCell ref="B52:C52"/>
    <mergeCell ref="D52:E52"/>
    <mergeCell ref="B53:C53"/>
    <mergeCell ref="D53:E53"/>
    <mergeCell ref="B54:C54"/>
    <mergeCell ref="D54:E54"/>
  </mergeCells>
  <dataValidations count="11">
    <dataValidation type="list" allowBlank="1" showInputMessage="1" showErrorMessage="1" sqref="D28" xr:uid="{00000000-0002-0000-0A00-000000000000}">
      <formula1>ArcFlashEarFlaps_DE_950</formula1>
    </dataValidation>
    <dataValidation type="list" allowBlank="1" showInputMessage="1" showErrorMessage="1" sqref="D27" xr:uid="{00000000-0002-0000-0A00-000002000000}">
      <formula1>Sticker_DE_950</formula1>
    </dataValidation>
    <dataValidation type="list" allowBlank="1" showInputMessage="1" showErrorMessage="1" sqref="D24" xr:uid="{00000000-0002-0000-0A00-000003000000}">
      <formula1>Options_DE_950</formula1>
    </dataValidation>
    <dataValidation type="list" allowBlank="1" showInputMessage="1" showErrorMessage="1" sqref="D22" xr:uid="{00000000-0002-0000-0A00-000004000000}">
      <formula1>Chinstrapnew_DE</formula1>
    </dataValidation>
    <dataValidation type="list" allowBlank="1" showInputMessage="1" showErrorMessage="1" sqref="D20" xr:uid="{00000000-0002-0000-0A00-000005000000}">
      <formula1>Suspensions_DE_950</formula1>
    </dataValidation>
    <dataValidation type="list" allowBlank="1" showInputMessage="1" showErrorMessage="1" sqref="D19" xr:uid="{00000000-0002-0000-0A00-000006000000}">
      <formula1>Colour_DE_950</formula1>
    </dataValidation>
    <dataValidation type="list" allowBlank="1" showInputMessage="1" showErrorMessage="1" sqref="D18" xr:uid="{00000000-0002-0000-0A00-000007000000}">
      <formula1>Shell_DE_950</formula1>
    </dataValidation>
    <dataValidation type="whole" allowBlank="1" showInputMessage="1" showErrorMessage="1" promptTitle="Clichés" prompt="Enter here the number of NEW clichés required for the logo configuration." sqref="D46" xr:uid="{00000000-0002-0000-0A00-000008000000}">
      <formula1>0</formula1>
      <formula2>9</formula2>
    </dataValidation>
    <dataValidation type="list" allowBlank="1" showInputMessage="1" showErrorMessage="1" sqref="D42 D39" xr:uid="{00000000-0002-0000-0A00-000009000000}">
      <formula1>Logo</formula1>
    </dataValidation>
    <dataValidation allowBlank="1" showInputMessage="1" showErrorMessage="1" promptTitle="Logo Configuration Code" prompt="Enter existing logo code._x000a_Do not forget to fill the Logo configuration below." sqref="B30" xr:uid="{00000000-0002-0000-0A00-00000A000000}"/>
    <dataValidation type="list" allowBlank="1" showInputMessage="1" showErrorMessage="1" sqref="D26" xr:uid="{00000000-0002-0000-0A00-00000B000000}">
      <formula1>Brackets_DE_950</formula1>
    </dataValidation>
  </dataValidations>
  <printOptions horizontalCentered="1"/>
  <pageMargins left="0.78740157480314965" right="0.78740157480314965" top="0.39370078740157483" bottom="0.82677165354330717" header="0.39370078740157483" footer="0.35433070866141736"/>
  <pageSetup paperSize="9" scale="10" orientation="portrait" r:id="rId1"/>
  <headerFooter alignWithMargins="0">
    <oddFooter>&amp;LIndustrial Helmet Configurator&amp;CPage &amp;P/&amp;N&amp;RSubject to change without notice</oddFooter>
  </headerFooter>
  <customProperties>
    <customPr name="_pios_id" r:id="rId2"/>
    <customPr name="EpmWorksheetKeyString_GUID" r:id="rId3"/>
  </customProperties>
  <drawing r:id="rId4"/>
  <legacyDrawing r:id="rId5"/>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A00-000001000000}">
          <x14:formula1>
            <xm:f>'Inputs table 950_Class2'!$B$46:$B$51</xm:f>
          </x14:formula1>
          <xm:sqref>D35:D38</xm:sqref>
        </x14:dataValidation>
        <x14:dataValidation type="list" allowBlank="1" showInputMessage="1" showErrorMessage="1" xr:uid="{908A95B2-632F-4AFB-B82A-EE6ED925EBDC}">
          <x14:formula1>
            <xm:f>'Inputs table 950_Class2'!$B$29</xm:f>
          </x14:formula1>
          <xm:sqref>D25</xm:sqref>
        </x14:dataValidation>
        <x14:dataValidation type="list" allowBlank="1" showInputMessage="1" showErrorMessage="1" xr:uid="{4B651ECB-075F-43B0-B313-04E803B461B5}">
          <x14:formula1>
            <xm:f>'Inputs table 950_Class2'!$B$22:$B$23</xm:f>
          </x14:formula1>
          <xm:sqref>D23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9E035-A01D-49C8-8A9D-406813FAF6BB}">
  <sheetPr>
    <pageSetUpPr fitToPage="1"/>
  </sheetPr>
  <dimension ref="A1:AM53"/>
  <sheetViews>
    <sheetView zoomScale="60" zoomScaleNormal="60" workbookViewId="0">
      <pane ySplit="3" topLeftCell="A29" activePane="bottomLeft" state="frozen"/>
      <selection activeCell="H38" sqref="H38"/>
      <selection pane="bottomLeft" activeCell="L45" sqref="L45"/>
    </sheetView>
  </sheetViews>
  <sheetFormatPr defaultColWidth="9.1796875" defaultRowHeight="13" outlineLevelCol="1"/>
  <cols>
    <col min="1" max="1" width="48.453125" style="202" customWidth="1"/>
    <col min="2" max="2" width="54.54296875" style="202" customWidth="1" outlineLevel="1"/>
    <col min="3" max="3" width="88.1796875" style="202" customWidth="1" outlineLevel="1"/>
    <col min="4" max="5" width="11.453125" style="248" customWidth="1"/>
    <col min="6" max="6" width="21.1796875" style="228" customWidth="1"/>
    <col min="7" max="9" width="17.54296875" style="240" hidden="1" customWidth="1" outlineLevel="1"/>
    <col min="10" max="10" width="13.54296875" style="228" customWidth="1" collapsed="1"/>
    <col min="11" max="11" width="16" style="228" customWidth="1"/>
    <col min="12" max="12" width="14.1796875" style="228" customWidth="1"/>
    <col min="13" max="13" width="11" style="228" bestFit="1" customWidth="1"/>
    <col min="14" max="15" width="10" style="228" customWidth="1"/>
    <col min="16" max="16" width="22.1796875" style="206" customWidth="1"/>
    <col min="17" max="17" width="28" style="205" hidden="1" customWidth="1" outlineLevel="1"/>
    <col min="18" max="18" width="24.26953125" style="205" hidden="1" customWidth="1" outlineLevel="1"/>
    <col min="19" max="19" width="43.26953125" style="205" hidden="1" customWidth="1" outlineLevel="1"/>
    <col min="20" max="20" width="24.26953125" style="205" customWidth="1" collapsed="1"/>
    <col min="21" max="23" width="11.453125" style="202" customWidth="1"/>
    <col min="24" max="24" width="22.1796875" style="204" customWidth="1"/>
    <col min="25" max="25" width="28" style="205" hidden="1" customWidth="1" outlineLevel="1"/>
    <col min="26" max="26" width="24.26953125" style="205" hidden="1" customWidth="1" outlineLevel="1"/>
    <col min="27" max="27" width="43.26953125" style="205" hidden="1" customWidth="1" outlineLevel="1"/>
    <col min="28" max="28" width="24.26953125" style="205" customWidth="1" collapsed="1"/>
    <col min="29" max="32" width="11.453125" style="202" customWidth="1"/>
    <col min="33" max="33" width="22.1796875" style="206" customWidth="1"/>
    <col min="34" max="34" width="28" style="205" customWidth="1" outlineLevel="1"/>
    <col min="35" max="35" width="24.26953125" style="205" customWidth="1" outlineLevel="1"/>
    <col min="36" max="36" width="43.26953125" style="205" customWidth="1" outlineLevel="1"/>
    <col min="37" max="37" width="24.26953125" style="205" customWidth="1"/>
    <col min="38" max="260" width="11.453125" style="202" customWidth="1"/>
    <col min="261" max="16384" width="9.1796875" style="202"/>
  </cols>
  <sheetData>
    <row r="1" spans="1:39" ht="19" customHeight="1">
      <c r="A1" s="202">
        <v>1</v>
      </c>
      <c r="B1" s="202">
        <v>2</v>
      </c>
      <c r="C1" s="202">
        <v>3</v>
      </c>
      <c r="D1" s="202">
        <v>4</v>
      </c>
      <c r="E1" s="202">
        <v>5</v>
      </c>
      <c r="F1" s="202">
        <v>6</v>
      </c>
      <c r="G1" s="202">
        <v>7</v>
      </c>
      <c r="H1" s="202">
        <v>8</v>
      </c>
      <c r="I1" s="202">
        <v>9</v>
      </c>
      <c r="J1" s="202">
        <v>10</v>
      </c>
      <c r="K1" s="202">
        <v>11</v>
      </c>
      <c r="L1" s="202">
        <v>12</v>
      </c>
      <c r="M1" s="203"/>
      <c r="N1" s="203"/>
      <c r="O1" s="203"/>
      <c r="P1" s="203"/>
      <c r="Q1" s="203"/>
      <c r="R1" s="203"/>
      <c r="S1" s="203"/>
      <c r="T1" s="203"/>
      <c r="U1" s="203"/>
      <c r="V1" s="203"/>
    </row>
    <row r="2" spans="1:39" ht="49" customHeight="1">
      <c r="A2" s="207"/>
      <c r="D2" s="208" t="s">
        <v>240</v>
      </c>
      <c r="E2" s="208"/>
      <c r="F2" s="209" t="s">
        <v>348</v>
      </c>
      <c r="G2" s="210"/>
      <c r="H2" s="210"/>
      <c r="I2" s="210"/>
      <c r="J2" s="211"/>
      <c r="K2" s="212"/>
      <c r="L2" s="212"/>
      <c r="M2" s="213"/>
      <c r="N2" s="202"/>
      <c r="O2" s="213"/>
      <c r="P2" s="214" t="s">
        <v>253</v>
      </c>
      <c r="Q2" s="215"/>
      <c r="R2" s="215" t="e">
        <f>U4+U7+U15+U18+#REF!+U26+U30+U34+U41</f>
        <v>#REF!</v>
      </c>
      <c r="S2" s="215"/>
      <c r="T2" s="216">
        <v>3.1E-2</v>
      </c>
      <c r="U2" s="217"/>
      <c r="V2" s="218">
        <v>3.1E-2</v>
      </c>
      <c r="X2" s="219" t="s">
        <v>246</v>
      </c>
      <c r="AB2" s="216">
        <v>2.5000000000000001E-2</v>
      </c>
      <c r="AC2" s="217"/>
      <c r="AD2" s="220">
        <v>0.03</v>
      </c>
      <c r="AG2" s="221" t="s">
        <v>248</v>
      </c>
      <c r="AK2" s="216"/>
      <c r="AL2" s="217"/>
      <c r="AM2" s="216"/>
    </row>
    <row r="3" spans="1:39" ht="52" customHeight="1">
      <c r="A3" s="222" t="s">
        <v>155</v>
      </c>
      <c r="B3" s="222" t="s">
        <v>164</v>
      </c>
      <c r="C3" s="222" t="s">
        <v>165</v>
      </c>
      <c r="D3" s="223"/>
      <c r="E3" s="224" t="s">
        <v>412</v>
      </c>
      <c r="F3" s="225" t="s">
        <v>349</v>
      </c>
      <c r="G3" s="226" t="s">
        <v>4</v>
      </c>
      <c r="H3" s="226" t="s">
        <v>14</v>
      </c>
      <c r="I3" s="226" t="s">
        <v>129</v>
      </c>
      <c r="J3" s="225" t="s">
        <v>406</v>
      </c>
      <c r="K3" s="227" t="s">
        <v>407</v>
      </c>
      <c r="L3" s="227" t="s">
        <v>408</v>
      </c>
      <c r="P3" s="229" t="s">
        <v>253</v>
      </c>
      <c r="Q3" s="230" t="s">
        <v>4</v>
      </c>
      <c r="R3" s="230" t="s">
        <v>14</v>
      </c>
      <c r="S3" s="230" t="s">
        <v>129</v>
      </c>
      <c r="T3" s="229" t="s">
        <v>241</v>
      </c>
      <c r="U3" s="231" t="s">
        <v>242</v>
      </c>
      <c r="V3" s="231" t="s">
        <v>243</v>
      </c>
      <c r="X3" s="232" t="s">
        <v>247</v>
      </c>
      <c r="Y3" s="230" t="s">
        <v>4</v>
      </c>
      <c r="Z3" s="230" t="s">
        <v>14</v>
      </c>
      <c r="AA3" s="230" t="s">
        <v>129</v>
      </c>
      <c r="AB3" s="233" t="s">
        <v>254</v>
      </c>
      <c r="AC3" s="234" t="s">
        <v>255</v>
      </c>
      <c r="AD3" s="234" t="s">
        <v>256</v>
      </c>
      <c r="AG3" s="235" t="s">
        <v>249</v>
      </c>
      <c r="AH3" s="230" t="s">
        <v>4</v>
      </c>
      <c r="AI3" s="230" t="s">
        <v>14</v>
      </c>
      <c r="AJ3" s="230" t="s">
        <v>129</v>
      </c>
      <c r="AK3" s="229" t="s">
        <v>250</v>
      </c>
      <c r="AL3" s="231" t="s">
        <v>251</v>
      </c>
      <c r="AM3" s="231" t="s">
        <v>252</v>
      </c>
    </row>
    <row r="4" spans="1:39" s="244" customFormat="1" ht="25.5">
      <c r="A4" s="236" t="s">
        <v>232</v>
      </c>
      <c r="B4" s="236" t="s">
        <v>231</v>
      </c>
      <c r="C4" s="236" t="s">
        <v>235</v>
      </c>
      <c r="D4" s="237" t="s">
        <v>21</v>
      </c>
      <c r="E4" s="238">
        <v>0.03</v>
      </c>
      <c r="F4" s="239">
        <f>ROUND((P4+P4*E4),1)</f>
        <v>112.3</v>
      </c>
      <c r="G4" s="240" t="s">
        <v>63</v>
      </c>
      <c r="H4" s="240" t="s">
        <v>216</v>
      </c>
      <c r="I4" s="240" t="s">
        <v>183</v>
      </c>
      <c r="J4" s="239">
        <f>ROUND((T4+T4*E4),1)</f>
        <v>129.80000000000001</v>
      </c>
      <c r="K4" s="239">
        <f>ROUND((U4+U4*E4),1)</f>
        <v>134.9</v>
      </c>
      <c r="L4" s="239">
        <f>ROUND((V4+V4*E4),1)</f>
        <v>102</v>
      </c>
      <c r="M4" s="241"/>
      <c r="N4" s="241"/>
      <c r="O4" s="241"/>
      <c r="P4" s="242">
        <f>ROUND(X4+(X4*$T$2),0)+ROUND(X18+(X18*$T$2),0)</f>
        <v>109</v>
      </c>
      <c r="Q4" s="243" t="s">
        <v>63</v>
      </c>
      <c r="R4" s="243" t="s">
        <v>216</v>
      </c>
      <c r="S4" s="243" t="s">
        <v>183</v>
      </c>
      <c r="T4" s="242">
        <f>ROUND(AB4+(AB4*$T$2),0)+ROUND(AB18+(AB18*$T$2),0)</f>
        <v>126</v>
      </c>
      <c r="U4" s="242">
        <f>ROUND(AC4+(AC4*$T$2),0)+ROUND(AC18+(AC18*$T$2),0)</f>
        <v>131</v>
      </c>
      <c r="V4" s="242">
        <f>ROUND(AD4+(AD4*$V$2),0)+ROUND(AD18+(AD18*$T$2),0)</f>
        <v>99</v>
      </c>
      <c r="X4" s="245">
        <v>104</v>
      </c>
      <c r="Y4" s="243" t="s">
        <v>63</v>
      </c>
      <c r="Z4" s="243" t="s">
        <v>216</v>
      </c>
      <c r="AA4" s="243" t="s">
        <v>183</v>
      </c>
      <c r="AB4" s="242">
        <v>120</v>
      </c>
      <c r="AC4" s="242">
        <v>125</v>
      </c>
      <c r="AD4" s="242">
        <v>94</v>
      </c>
      <c r="AG4" s="246">
        <f>IFERROR((P4-X4)/X4,"")</f>
        <v>4.807692307692308E-2</v>
      </c>
      <c r="AH4" s="247" t="str">
        <f t="shared" ref="AH4:AM51" si="0">IFERROR((Q4-Y4)/Y4,"")</f>
        <v/>
      </c>
      <c r="AI4" s="247" t="str">
        <f t="shared" si="0"/>
        <v/>
      </c>
      <c r="AJ4" s="247" t="str">
        <f t="shared" si="0"/>
        <v/>
      </c>
      <c r="AK4" s="246">
        <f t="shared" si="0"/>
        <v>0.05</v>
      </c>
      <c r="AL4" s="246">
        <f t="shared" si="0"/>
        <v>4.8000000000000001E-2</v>
      </c>
      <c r="AM4" s="246">
        <f t="shared" si="0"/>
        <v>5.3191489361702128E-2</v>
      </c>
    </row>
    <row r="5" spans="1:39" ht="15" customHeight="1">
      <c r="E5" s="249"/>
      <c r="F5" s="239"/>
      <c r="J5" s="239"/>
      <c r="K5" s="239"/>
      <c r="L5" s="239"/>
      <c r="T5" s="206"/>
      <c r="U5" s="206"/>
      <c r="V5" s="206"/>
      <c r="AB5" s="206"/>
      <c r="AC5" s="206"/>
      <c r="AD5" s="206"/>
      <c r="AG5" s="250" t="str">
        <f t="shared" ref="AG5:AJ52" si="1">IFERROR((P5-X5)/X5,"")</f>
        <v/>
      </c>
      <c r="AH5" s="251" t="str">
        <f t="shared" si="0"/>
        <v/>
      </c>
      <c r="AI5" s="251" t="str">
        <f t="shared" si="0"/>
        <v/>
      </c>
      <c r="AJ5" s="251" t="str">
        <f t="shared" si="0"/>
        <v/>
      </c>
      <c r="AK5" s="250" t="str">
        <f t="shared" si="0"/>
        <v/>
      </c>
      <c r="AL5" s="250" t="str">
        <f t="shared" si="0"/>
        <v/>
      </c>
      <c r="AM5" s="250" t="str">
        <f t="shared" si="0"/>
        <v/>
      </c>
    </row>
    <row r="6" spans="1:39" ht="15" customHeight="1">
      <c r="A6" s="222" t="s">
        <v>156</v>
      </c>
      <c r="B6" s="222" t="s">
        <v>166</v>
      </c>
      <c r="C6" s="222" t="s">
        <v>167</v>
      </c>
      <c r="E6" s="249"/>
      <c r="F6" s="239"/>
      <c r="J6" s="239"/>
      <c r="K6" s="239"/>
      <c r="L6" s="239"/>
      <c r="T6" s="206"/>
      <c r="U6" s="206"/>
      <c r="V6" s="206"/>
      <c r="AB6" s="206"/>
      <c r="AC6" s="206"/>
      <c r="AD6" s="206"/>
      <c r="AG6" s="250" t="str">
        <f t="shared" si="1"/>
        <v/>
      </c>
      <c r="AH6" s="251" t="str">
        <f t="shared" si="0"/>
        <v/>
      </c>
      <c r="AI6" s="251" t="str">
        <f t="shared" si="0"/>
        <v/>
      </c>
      <c r="AJ6" s="251" t="str">
        <f t="shared" si="0"/>
        <v/>
      </c>
      <c r="AK6" s="250" t="str">
        <f t="shared" si="0"/>
        <v/>
      </c>
      <c r="AL6" s="250" t="str">
        <f t="shared" si="0"/>
        <v/>
      </c>
      <c r="AM6" s="250" t="str">
        <f t="shared" si="0"/>
        <v/>
      </c>
    </row>
    <row r="7" spans="1:39">
      <c r="A7" s="252" t="s">
        <v>1</v>
      </c>
      <c r="B7" s="252" t="s">
        <v>26</v>
      </c>
      <c r="C7" s="252" t="s">
        <v>98</v>
      </c>
      <c r="D7" s="253">
        <v>1</v>
      </c>
      <c r="E7" s="238">
        <v>0.03</v>
      </c>
      <c r="F7" s="239">
        <f t="shared" ref="F7:F52" si="2">ROUND((P7+P7*E7),1)</f>
        <v>0</v>
      </c>
      <c r="G7" s="254" t="s">
        <v>350</v>
      </c>
      <c r="H7" s="254" t="s">
        <v>351</v>
      </c>
      <c r="I7" s="254" t="s">
        <v>352</v>
      </c>
      <c r="J7" s="239">
        <f t="shared" ref="J7:J19" si="3">ROUND((T7+T7*E7),1)</f>
        <v>0</v>
      </c>
      <c r="K7" s="239">
        <f t="shared" ref="K7:K19" si="4">ROUND((U7+U7*E7),1)</f>
        <v>0</v>
      </c>
      <c r="L7" s="239">
        <f t="shared" ref="L7:L19" si="5">ROUND((V7+V7*E7),1)</f>
        <v>0</v>
      </c>
      <c r="M7" s="255"/>
      <c r="N7" s="255"/>
      <c r="O7" s="255"/>
      <c r="P7" s="256">
        <f>ROUND(X7+(X7*$T$2),2)</f>
        <v>0</v>
      </c>
      <c r="Q7" s="205" t="s">
        <v>64</v>
      </c>
      <c r="R7" s="205" t="s">
        <v>202</v>
      </c>
      <c r="S7" s="205" t="s">
        <v>132</v>
      </c>
      <c r="T7" s="256">
        <f t="shared" ref="T7:U44" si="6">ROUND(AB7+(AB7*$T$2),2)</f>
        <v>0</v>
      </c>
      <c r="U7" s="206">
        <f t="shared" si="6"/>
        <v>0</v>
      </c>
      <c r="V7" s="206">
        <f t="shared" ref="V7:V12" si="7">ROUND(AD7+(AD7*$V$2),2)</f>
        <v>0</v>
      </c>
      <c r="X7" s="257">
        <v>0</v>
      </c>
      <c r="Y7" s="205" t="s">
        <v>64</v>
      </c>
      <c r="Z7" s="205" t="s">
        <v>202</v>
      </c>
      <c r="AA7" s="205" t="s">
        <v>132</v>
      </c>
      <c r="AB7" s="256">
        <v>0</v>
      </c>
      <c r="AC7" s="206">
        <v>0</v>
      </c>
      <c r="AD7" s="256">
        <v>0</v>
      </c>
      <c r="AG7" s="258" t="str">
        <f t="shared" si="1"/>
        <v/>
      </c>
      <c r="AH7" s="251" t="str">
        <f t="shared" si="0"/>
        <v/>
      </c>
      <c r="AI7" s="251" t="str">
        <f t="shared" si="0"/>
        <v/>
      </c>
      <c r="AJ7" s="251" t="str">
        <f t="shared" si="0"/>
        <v/>
      </c>
      <c r="AK7" s="258" t="str">
        <f t="shared" si="0"/>
        <v/>
      </c>
      <c r="AL7" s="250" t="str">
        <f t="shared" si="0"/>
        <v/>
      </c>
      <c r="AM7" s="250" t="str">
        <f t="shared" si="0"/>
        <v/>
      </c>
    </row>
    <row r="8" spans="1:39">
      <c r="A8" s="252" t="s">
        <v>3</v>
      </c>
      <c r="B8" s="252" t="s">
        <v>187</v>
      </c>
      <c r="C8" s="252" t="s">
        <v>99</v>
      </c>
      <c r="D8" s="253">
        <v>2</v>
      </c>
      <c r="E8" s="238">
        <v>0.03</v>
      </c>
      <c r="F8" s="239">
        <f t="shared" si="2"/>
        <v>0</v>
      </c>
      <c r="G8" s="254" t="s">
        <v>353</v>
      </c>
      <c r="H8" s="254" t="s">
        <v>354</v>
      </c>
      <c r="I8" s="254" t="s">
        <v>355</v>
      </c>
      <c r="J8" s="239">
        <f t="shared" si="3"/>
        <v>0</v>
      </c>
      <c r="K8" s="239">
        <f t="shared" si="4"/>
        <v>0</v>
      </c>
      <c r="L8" s="239">
        <f t="shared" si="5"/>
        <v>0</v>
      </c>
      <c r="M8" s="255"/>
      <c r="N8" s="255"/>
      <c r="O8" s="255"/>
      <c r="P8" s="256">
        <f t="shared" ref="P8:P44" si="8">ROUND(X8+(X8*$T$2),2)</f>
        <v>0</v>
      </c>
      <c r="Q8" s="205" t="s">
        <v>65</v>
      </c>
      <c r="R8" s="205" t="s">
        <v>203</v>
      </c>
      <c r="S8" s="205" t="s">
        <v>133</v>
      </c>
      <c r="T8" s="256">
        <f t="shared" si="6"/>
        <v>0</v>
      </c>
      <c r="U8" s="206">
        <f t="shared" si="6"/>
        <v>0</v>
      </c>
      <c r="V8" s="206">
        <f t="shared" si="7"/>
        <v>0</v>
      </c>
      <c r="X8" s="257">
        <v>0</v>
      </c>
      <c r="Y8" s="205" t="s">
        <v>65</v>
      </c>
      <c r="Z8" s="205" t="s">
        <v>203</v>
      </c>
      <c r="AA8" s="205" t="s">
        <v>133</v>
      </c>
      <c r="AB8" s="256">
        <v>0</v>
      </c>
      <c r="AC8" s="206">
        <v>0</v>
      </c>
      <c r="AD8" s="256">
        <v>0</v>
      </c>
      <c r="AG8" s="258" t="str">
        <f t="shared" si="1"/>
        <v/>
      </c>
      <c r="AH8" s="251" t="str">
        <f t="shared" si="0"/>
        <v/>
      </c>
      <c r="AI8" s="251" t="str">
        <f t="shared" si="0"/>
        <v/>
      </c>
      <c r="AJ8" s="251" t="str">
        <f t="shared" si="0"/>
        <v/>
      </c>
      <c r="AK8" s="258" t="str">
        <f t="shared" si="0"/>
        <v/>
      </c>
      <c r="AL8" s="250" t="str">
        <f t="shared" si="0"/>
        <v/>
      </c>
      <c r="AM8" s="250" t="str">
        <f t="shared" si="0"/>
        <v/>
      </c>
    </row>
    <row r="9" spans="1:39">
      <c r="A9" s="252" t="s">
        <v>51</v>
      </c>
      <c r="B9" s="252" t="s">
        <v>188</v>
      </c>
      <c r="C9" s="252" t="s">
        <v>100</v>
      </c>
      <c r="D9" s="253">
        <v>3</v>
      </c>
      <c r="E9" s="238">
        <v>0.03</v>
      </c>
      <c r="F9" s="239">
        <f t="shared" si="2"/>
        <v>0</v>
      </c>
      <c r="G9" s="254" t="s">
        <v>356</v>
      </c>
      <c r="H9" s="254" t="s">
        <v>357</v>
      </c>
      <c r="I9" s="254" t="s">
        <v>358</v>
      </c>
      <c r="J9" s="239">
        <f t="shared" si="3"/>
        <v>0</v>
      </c>
      <c r="K9" s="239">
        <f t="shared" si="4"/>
        <v>0</v>
      </c>
      <c r="L9" s="239">
        <f t="shared" si="5"/>
        <v>0</v>
      </c>
      <c r="M9" s="255"/>
      <c r="N9" s="255"/>
      <c r="O9" s="255"/>
      <c r="P9" s="256">
        <f t="shared" si="8"/>
        <v>0</v>
      </c>
      <c r="Q9" s="205" t="s">
        <v>66</v>
      </c>
      <c r="R9" s="205" t="s">
        <v>204</v>
      </c>
      <c r="S9" s="205" t="s">
        <v>134</v>
      </c>
      <c r="T9" s="256">
        <f t="shared" si="6"/>
        <v>0</v>
      </c>
      <c r="U9" s="206">
        <f t="shared" si="6"/>
        <v>0</v>
      </c>
      <c r="V9" s="206">
        <f t="shared" si="7"/>
        <v>0</v>
      </c>
      <c r="X9" s="257">
        <v>0</v>
      </c>
      <c r="Y9" s="205" t="s">
        <v>66</v>
      </c>
      <c r="Z9" s="205" t="s">
        <v>204</v>
      </c>
      <c r="AA9" s="205" t="s">
        <v>134</v>
      </c>
      <c r="AB9" s="256">
        <v>0</v>
      </c>
      <c r="AC9" s="206">
        <v>0</v>
      </c>
      <c r="AD9" s="256">
        <v>0</v>
      </c>
      <c r="AG9" s="258" t="str">
        <f t="shared" si="1"/>
        <v/>
      </c>
      <c r="AH9" s="251" t="str">
        <f t="shared" si="0"/>
        <v/>
      </c>
      <c r="AI9" s="251" t="str">
        <f t="shared" si="0"/>
        <v/>
      </c>
      <c r="AJ9" s="251" t="str">
        <f t="shared" si="0"/>
        <v/>
      </c>
      <c r="AK9" s="258" t="str">
        <f t="shared" si="0"/>
        <v/>
      </c>
      <c r="AL9" s="250" t="str">
        <f t="shared" si="0"/>
        <v/>
      </c>
      <c r="AM9" s="250" t="str">
        <f t="shared" si="0"/>
        <v/>
      </c>
    </row>
    <row r="10" spans="1:39">
      <c r="A10" s="252" t="s">
        <v>52</v>
      </c>
      <c r="B10" s="252" t="s">
        <v>189</v>
      </c>
      <c r="C10" s="252" t="s">
        <v>101</v>
      </c>
      <c r="D10" s="253">
        <v>4</v>
      </c>
      <c r="E10" s="238">
        <v>0.03</v>
      </c>
      <c r="F10" s="239">
        <f t="shared" si="2"/>
        <v>0</v>
      </c>
      <c r="G10" s="254" t="s">
        <v>359</v>
      </c>
      <c r="H10" s="254" t="s">
        <v>360</v>
      </c>
      <c r="I10" s="254" t="s">
        <v>361</v>
      </c>
      <c r="J10" s="239">
        <f t="shared" si="3"/>
        <v>0</v>
      </c>
      <c r="K10" s="239">
        <f t="shared" si="4"/>
        <v>0</v>
      </c>
      <c r="L10" s="239">
        <f t="shared" si="5"/>
        <v>0</v>
      </c>
      <c r="M10" s="255"/>
      <c r="N10" s="255"/>
      <c r="O10" s="255"/>
      <c r="P10" s="256">
        <f t="shared" si="8"/>
        <v>0</v>
      </c>
      <c r="Q10" s="205" t="s">
        <v>67</v>
      </c>
      <c r="R10" s="205" t="s">
        <v>205</v>
      </c>
      <c r="S10" s="205" t="s">
        <v>135</v>
      </c>
      <c r="T10" s="256">
        <f t="shared" si="6"/>
        <v>0</v>
      </c>
      <c r="U10" s="206">
        <f t="shared" si="6"/>
        <v>0</v>
      </c>
      <c r="V10" s="206">
        <f t="shared" si="7"/>
        <v>0</v>
      </c>
      <c r="X10" s="257">
        <v>0</v>
      </c>
      <c r="Y10" s="205" t="s">
        <v>67</v>
      </c>
      <c r="Z10" s="205" t="s">
        <v>205</v>
      </c>
      <c r="AA10" s="205" t="s">
        <v>135</v>
      </c>
      <c r="AB10" s="256">
        <v>0</v>
      </c>
      <c r="AC10" s="206">
        <v>0</v>
      </c>
      <c r="AD10" s="256">
        <v>0</v>
      </c>
      <c r="AG10" s="258" t="str">
        <f t="shared" si="1"/>
        <v/>
      </c>
      <c r="AH10" s="251" t="str">
        <f t="shared" si="0"/>
        <v/>
      </c>
      <c r="AI10" s="251" t="str">
        <f t="shared" si="0"/>
        <v/>
      </c>
      <c r="AJ10" s="251" t="str">
        <f t="shared" si="0"/>
        <v/>
      </c>
      <c r="AK10" s="258" t="str">
        <f t="shared" si="0"/>
        <v/>
      </c>
      <c r="AL10" s="250" t="str">
        <f t="shared" si="0"/>
        <v/>
      </c>
      <c r="AM10" s="250" t="str">
        <f t="shared" si="0"/>
        <v/>
      </c>
    </row>
    <row r="11" spans="1:39">
      <c r="A11" s="252" t="s">
        <v>53</v>
      </c>
      <c r="B11" s="252" t="s">
        <v>190</v>
      </c>
      <c r="C11" s="252" t="s">
        <v>102</v>
      </c>
      <c r="D11" s="253">
        <v>5</v>
      </c>
      <c r="E11" s="238">
        <v>0.03</v>
      </c>
      <c r="F11" s="239">
        <f t="shared" si="2"/>
        <v>0</v>
      </c>
      <c r="G11" s="254" t="s">
        <v>362</v>
      </c>
      <c r="H11" s="254" t="s">
        <v>363</v>
      </c>
      <c r="I11" s="254" t="s">
        <v>364</v>
      </c>
      <c r="J11" s="239">
        <f t="shared" si="3"/>
        <v>0</v>
      </c>
      <c r="K11" s="239">
        <f t="shared" si="4"/>
        <v>0</v>
      </c>
      <c r="L11" s="239">
        <f t="shared" si="5"/>
        <v>0</v>
      </c>
      <c r="M11" s="255"/>
      <c r="N11" s="255"/>
      <c r="O11" s="255"/>
      <c r="P11" s="256">
        <f t="shared" si="8"/>
        <v>0</v>
      </c>
      <c r="Q11" s="205" t="s">
        <v>68</v>
      </c>
      <c r="R11" s="205" t="s">
        <v>206</v>
      </c>
      <c r="S11" s="205" t="s">
        <v>136</v>
      </c>
      <c r="T11" s="256">
        <f t="shared" si="6"/>
        <v>0</v>
      </c>
      <c r="U11" s="206">
        <f t="shared" si="6"/>
        <v>0</v>
      </c>
      <c r="V11" s="206">
        <f t="shared" si="7"/>
        <v>0</v>
      </c>
      <c r="X11" s="257">
        <v>0</v>
      </c>
      <c r="Y11" s="205" t="s">
        <v>68</v>
      </c>
      <c r="Z11" s="205" t="s">
        <v>206</v>
      </c>
      <c r="AA11" s="205" t="s">
        <v>136</v>
      </c>
      <c r="AB11" s="256">
        <v>0</v>
      </c>
      <c r="AC11" s="206">
        <v>0</v>
      </c>
      <c r="AD11" s="256">
        <v>0</v>
      </c>
      <c r="AG11" s="258" t="str">
        <f t="shared" si="1"/>
        <v/>
      </c>
      <c r="AH11" s="251" t="str">
        <f t="shared" si="0"/>
        <v/>
      </c>
      <c r="AI11" s="251" t="str">
        <f t="shared" si="0"/>
        <v/>
      </c>
      <c r="AJ11" s="251" t="str">
        <f t="shared" si="0"/>
        <v/>
      </c>
      <c r="AK11" s="258" t="str">
        <f t="shared" si="0"/>
        <v/>
      </c>
      <c r="AL11" s="250" t="str">
        <f t="shared" si="0"/>
        <v/>
      </c>
      <c r="AM11" s="250" t="str">
        <f t="shared" si="0"/>
        <v/>
      </c>
    </row>
    <row r="12" spans="1:39">
      <c r="A12" s="252" t="s">
        <v>54</v>
      </c>
      <c r="B12" s="252" t="s">
        <v>103</v>
      </c>
      <c r="C12" s="252" t="s">
        <v>103</v>
      </c>
      <c r="D12" s="253">
        <v>6</v>
      </c>
      <c r="E12" s="238">
        <v>0.03</v>
      </c>
      <c r="F12" s="239">
        <f t="shared" si="2"/>
        <v>0</v>
      </c>
      <c r="G12" s="254" t="s">
        <v>365</v>
      </c>
      <c r="H12" s="254" t="s">
        <v>366</v>
      </c>
      <c r="I12" s="254" t="s">
        <v>366</v>
      </c>
      <c r="J12" s="239">
        <f t="shared" si="3"/>
        <v>0</v>
      </c>
      <c r="K12" s="239">
        <f t="shared" si="4"/>
        <v>0</v>
      </c>
      <c r="L12" s="239">
        <f t="shared" si="5"/>
        <v>0</v>
      </c>
      <c r="M12" s="255"/>
      <c r="N12" s="255"/>
      <c r="O12" s="255"/>
      <c r="P12" s="256">
        <f t="shared" si="8"/>
        <v>0</v>
      </c>
      <c r="Q12" s="205" t="s">
        <v>69</v>
      </c>
      <c r="R12" s="205" t="s">
        <v>137</v>
      </c>
      <c r="S12" s="205" t="s">
        <v>137</v>
      </c>
      <c r="T12" s="256">
        <f t="shared" si="6"/>
        <v>0</v>
      </c>
      <c r="U12" s="206">
        <f t="shared" si="6"/>
        <v>0</v>
      </c>
      <c r="V12" s="206">
        <f t="shared" si="7"/>
        <v>0</v>
      </c>
      <c r="X12" s="257">
        <v>0</v>
      </c>
      <c r="Y12" s="205" t="s">
        <v>69</v>
      </c>
      <c r="Z12" s="205" t="s">
        <v>137</v>
      </c>
      <c r="AA12" s="205" t="s">
        <v>137</v>
      </c>
      <c r="AB12" s="256">
        <v>0</v>
      </c>
      <c r="AC12" s="206">
        <v>0</v>
      </c>
      <c r="AD12" s="256">
        <v>0</v>
      </c>
      <c r="AG12" s="258" t="str">
        <f t="shared" si="1"/>
        <v/>
      </c>
      <c r="AH12" s="251" t="str">
        <f t="shared" si="0"/>
        <v/>
      </c>
      <c r="AI12" s="251" t="str">
        <f t="shared" si="0"/>
        <v/>
      </c>
      <c r="AJ12" s="251" t="str">
        <f t="shared" si="0"/>
        <v/>
      </c>
      <c r="AK12" s="258" t="str">
        <f t="shared" si="0"/>
        <v/>
      </c>
      <c r="AL12" s="250" t="str">
        <f t="shared" si="0"/>
        <v/>
      </c>
      <c r="AM12" s="250" t="str">
        <f t="shared" si="0"/>
        <v/>
      </c>
    </row>
    <row r="13" spans="1:39">
      <c r="E13" s="238"/>
      <c r="F13" s="239"/>
      <c r="J13" s="239"/>
      <c r="K13" s="239"/>
      <c r="L13" s="239"/>
      <c r="T13" s="206"/>
      <c r="U13" s="206"/>
      <c r="V13" s="206"/>
      <c r="AB13" s="206"/>
      <c r="AC13" s="206"/>
      <c r="AD13" s="206"/>
      <c r="AG13" s="250" t="str">
        <f t="shared" si="1"/>
        <v/>
      </c>
      <c r="AH13" s="251" t="str">
        <f t="shared" si="0"/>
        <v/>
      </c>
      <c r="AI13" s="251" t="str">
        <f t="shared" si="0"/>
        <v/>
      </c>
      <c r="AJ13" s="251" t="str">
        <f t="shared" si="0"/>
        <v/>
      </c>
      <c r="AK13" s="250" t="str">
        <f t="shared" si="0"/>
        <v/>
      </c>
      <c r="AL13" s="250" t="str">
        <f t="shared" si="0"/>
        <v/>
      </c>
      <c r="AM13" s="250" t="str">
        <f t="shared" si="0"/>
        <v/>
      </c>
    </row>
    <row r="14" spans="1:39" ht="15" customHeight="1">
      <c r="A14" s="222" t="s">
        <v>157</v>
      </c>
      <c r="B14" s="222" t="s">
        <v>168</v>
      </c>
      <c r="C14" s="222" t="s">
        <v>169</v>
      </c>
      <c r="E14" s="238"/>
      <c r="F14" s="239"/>
      <c r="J14" s="239"/>
      <c r="K14" s="239"/>
      <c r="L14" s="239"/>
      <c r="T14" s="206"/>
      <c r="U14" s="206"/>
      <c r="V14" s="206"/>
      <c r="AB14" s="206"/>
      <c r="AC14" s="206"/>
      <c r="AD14" s="206"/>
      <c r="AG14" s="250" t="str">
        <f t="shared" si="1"/>
        <v/>
      </c>
      <c r="AH14" s="251" t="str">
        <f t="shared" si="0"/>
        <v/>
      </c>
      <c r="AI14" s="251" t="str">
        <f t="shared" si="0"/>
        <v/>
      </c>
      <c r="AJ14" s="251" t="str">
        <f t="shared" si="0"/>
        <v/>
      </c>
      <c r="AK14" s="250" t="str">
        <f t="shared" si="0"/>
        <v/>
      </c>
      <c r="AL14" s="250" t="str">
        <f t="shared" si="0"/>
        <v/>
      </c>
      <c r="AM14" s="250" t="str">
        <f t="shared" si="0"/>
        <v/>
      </c>
    </row>
    <row r="15" spans="1:39" ht="15" customHeight="1">
      <c r="A15" s="202" t="s">
        <v>55</v>
      </c>
      <c r="B15" s="259" t="s">
        <v>191</v>
      </c>
      <c r="C15" s="202" t="s">
        <v>106</v>
      </c>
      <c r="D15" s="248" t="s">
        <v>2</v>
      </c>
      <c r="E15" s="238">
        <v>0.03</v>
      </c>
      <c r="F15" s="239">
        <f t="shared" si="2"/>
        <v>0</v>
      </c>
      <c r="G15" s="240" t="s">
        <v>367</v>
      </c>
      <c r="H15" s="240" t="s">
        <v>368</v>
      </c>
      <c r="I15" s="240" t="s">
        <v>369</v>
      </c>
      <c r="J15" s="239">
        <f t="shared" si="3"/>
        <v>0</v>
      </c>
      <c r="K15" s="239">
        <f t="shared" si="4"/>
        <v>0</v>
      </c>
      <c r="L15" s="239">
        <f t="shared" si="5"/>
        <v>0</v>
      </c>
      <c r="P15" s="206">
        <f t="shared" si="8"/>
        <v>0</v>
      </c>
      <c r="Q15" s="205" t="s">
        <v>41</v>
      </c>
      <c r="R15" s="205" t="s">
        <v>207</v>
      </c>
      <c r="S15" s="205" t="s">
        <v>138</v>
      </c>
      <c r="T15" s="206">
        <f t="shared" si="6"/>
        <v>0</v>
      </c>
      <c r="U15" s="206">
        <f t="shared" si="6"/>
        <v>0</v>
      </c>
      <c r="V15" s="206">
        <f>ROUND(AD15+(AD15*$V$2),2)</f>
        <v>0</v>
      </c>
      <c r="X15" s="204">
        <v>0</v>
      </c>
      <c r="Y15" s="205" t="s">
        <v>41</v>
      </c>
      <c r="Z15" s="205" t="s">
        <v>207</v>
      </c>
      <c r="AA15" s="205" t="s">
        <v>138</v>
      </c>
      <c r="AB15" s="206">
        <v>0</v>
      </c>
      <c r="AC15" s="206">
        <v>0</v>
      </c>
      <c r="AD15" s="206">
        <v>0</v>
      </c>
      <c r="AG15" s="250" t="str">
        <f t="shared" si="1"/>
        <v/>
      </c>
      <c r="AH15" s="251" t="str">
        <f t="shared" si="0"/>
        <v/>
      </c>
      <c r="AI15" s="251" t="str">
        <f t="shared" si="0"/>
        <v/>
      </c>
      <c r="AJ15" s="251" t="str">
        <f t="shared" si="0"/>
        <v/>
      </c>
      <c r="AK15" s="250" t="str">
        <f t="shared" si="0"/>
        <v/>
      </c>
      <c r="AL15" s="250" t="str">
        <f t="shared" si="0"/>
        <v/>
      </c>
      <c r="AM15" s="250" t="str">
        <f t="shared" si="0"/>
        <v/>
      </c>
    </row>
    <row r="16" spans="1:39" ht="15" customHeight="1">
      <c r="E16" s="238"/>
      <c r="F16" s="239"/>
      <c r="J16" s="239"/>
      <c r="K16" s="239"/>
      <c r="L16" s="239"/>
      <c r="T16" s="206"/>
      <c r="U16" s="206"/>
      <c r="V16" s="206"/>
      <c r="AB16" s="206"/>
      <c r="AC16" s="206"/>
      <c r="AD16" s="206"/>
      <c r="AG16" s="250" t="str">
        <f t="shared" si="1"/>
        <v/>
      </c>
      <c r="AH16" s="251" t="str">
        <f t="shared" si="0"/>
        <v/>
      </c>
      <c r="AI16" s="251" t="str">
        <f t="shared" si="0"/>
        <v/>
      </c>
      <c r="AJ16" s="251" t="str">
        <f t="shared" si="0"/>
        <v/>
      </c>
      <c r="AK16" s="250" t="str">
        <f t="shared" si="0"/>
        <v/>
      </c>
      <c r="AL16" s="250" t="str">
        <f t="shared" si="0"/>
        <v/>
      </c>
      <c r="AM16" s="250" t="str">
        <f t="shared" si="0"/>
        <v/>
      </c>
    </row>
    <row r="17" spans="1:39" ht="15" customHeight="1">
      <c r="A17" s="222" t="s">
        <v>158</v>
      </c>
      <c r="B17" s="222" t="s">
        <v>170</v>
      </c>
      <c r="C17" s="222" t="s">
        <v>171</v>
      </c>
      <c r="E17" s="238"/>
      <c r="F17" s="239"/>
      <c r="J17" s="239"/>
      <c r="K17" s="239"/>
      <c r="L17" s="239"/>
      <c r="T17" s="206"/>
      <c r="U17" s="206"/>
      <c r="V17" s="206"/>
      <c r="AB17" s="206"/>
      <c r="AC17" s="206"/>
      <c r="AD17" s="206"/>
      <c r="AG17" s="250" t="str">
        <f t="shared" si="1"/>
        <v/>
      </c>
      <c r="AH17" s="251" t="str">
        <f t="shared" si="0"/>
        <v/>
      </c>
      <c r="AI17" s="251" t="str">
        <f t="shared" si="0"/>
        <v/>
      </c>
      <c r="AJ17" s="251" t="str">
        <f t="shared" si="0"/>
        <v/>
      </c>
      <c r="AK17" s="250" t="str">
        <f t="shared" si="0"/>
        <v/>
      </c>
      <c r="AL17" s="250" t="str">
        <f t="shared" si="0"/>
        <v/>
      </c>
      <c r="AM17" s="250" t="str">
        <f t="shared" si="0"/>
        <v/>
      </c>
    </row>
    <row r="18" spans="1:39" s="244" customFormat="1">
      <c r="A18" s="236" t="s">
        <v>261</v>
      </c>
      <c r="B18" s="260" t="s">
        <v>262</v>
      </c>
      <c r="C18" s="260" t="s">
        <v>263</v>
      </c>
      <c r="D18" s="237" t="s">
        <v>5</v>
      </c>
      <c r="E18" s="238">
        <v>0.03</v>
      </c>
      <c r="F18" s="239">
        <f t="shared" si="2"/>
        <v>0</v>
      </c>
      <c r="G18" s="240">
        <v>0</v>
      </c>
      <c r="H18" s="240">
        <v>0</v>
      </c>
      <c r="I18" s="240">
        <v>0</v>
      </c>
      <c r="J18" s="239">
        <f t="shared" si="3"/>
        <v>0</v>
      </c>
      <c r="K18" s="239">
        <f t="shared" si="4"/>
        <v>0</v>
      </c>
      <c r="L18" s="239">
        <f t="shared" si="5"/>
        <v>0</v>
      </c>
      <c r="M18" s="241"/>
      <c r="N18" s="241"/>
      <c r="O18" s="241"/>
      <c r="P18" s="242">
        <v>0</v>
      </c>
      <c r="Q18" s="242">
        <v>0</v>
      </c>
      <c r="R18" s="242">
        <v>0</v>
      </c>
      <c r="S18" s="242">
        <v>0</v>
      </c>
      <c r="T18" s="242">
        <v>0</v>
      </c>
      <c r="U18" s="242">
        <v>0</v>
      </c>
      <c r="V18" s="242">
        <v>0</v>
      </c>
      <c r="X18" s="245">
        <v>2.1</v>
      </c>
      <c r="Y18" s="243"/>
      <c r="Z18" s="243"/>
      <c r="AA18" s="243"/>
      <c r="AB18" s="242">
        <v>2.1</v>
      </c>
      <c r="AC18" s="242">
        <v>2.2000000000000002</v>
      </c>
      <c r="AD18" s="242">
        <v>2.2999999999999998</v>
      </c>
      <c r="AG18" s="246"/>
      <c r="AH18" s="247"/>
      <c r="AI18" s="247"/>
      <c r="AJ18" s="247"/>
      <c r="AK18" s="246"/>
      <c r="AL18" s="246"/>
      <c r="AM18" s="246"/>
    </row>
    <row r="19" spans="1:39" s="244" customFormat="1" ht="24.65" customHeight="1">
      <c r="A19" s="236" t="s">
        <v>341</v>
      </c>
      <c r="B19" s="236" t="s">
        <v>342</v>
      </c>
      <c r="C19" s="236" t="s">
        <v>343</v>
      </c>
      <c r="D19" s="237" t="s">
        <v>21</v>
      </c>
      <c r="E19" s="238">
        <v>0.03</v>
      </c>
      <c r="F19" s="239">
        <f>ROUND((P19+P19*E19),1)</f>
        <v>8.1999999999999993</v>
      </c>
      <c r="G19" s="240" t="s">
        <v>370</v>
      </c>
      <c r="H19" s="240" t="s">
        <v>371</v>
      </c>
      <c r="I19" s="240" t="s">
        <v>372</v>
      </c>
      <c r="J19" s="239">
        <f t="shared" si="3"/>
        <v>8.1999999999999993</v>
      </c>
      <c r="K19" s="239">
        <f t="shared" si="4"/>
        <v>9.6999999999999993</v>
      </c>
      <c r="L19" s="239">
        <f t="shared" si="5"/>
        <v>6.7</v>
      </c>
      <c r="M19" s="241"/>
      <c r="N19" s="241"/>
      <c r="O19" s="241"/>
      <c r="P19" s="242">
        <f>ROUND(X19+(X19*$T$2),1)</f>
        <v>8</v>
      </c>
      <c r="Q19" s="243" t="s">
        <v>70</v>
      </c>
      <c r="R19" s="243" t="s">
        <v>208</v>
      </c>
      <c r="S19" s="243" t="s">
        <v>139</v>
      </c>
      <c r="T19" s="242">
        <f>ROUND(AB19+(AB19*$T$2),1)</f>
        <v>8</v>
      </c>
      <c r="U19" s="242">
        <f>ROUND(AC19+(AC19*$T$2),1)</f>
        <v>9.4</v>
      </c>
      <c r="V19" s="242">
        <f>ROUND(AD19+(AD19*$V$2),1)</f>
        <v>6.5</v>
      </c>
      <c r="X19" s="245">
        <v>7.8</v>
      </c>
      <c r="Y19" s="243" t="s">
        <v>70</v>
      </c>
      <c r="Z19" s="243" t="s">
        <v>208</v>
      </c>
      <c r="AA19" s="243" t="s">
        <v>139</v>
      </c>
      <c r="AB19" s="242">
        <v>7.8</v>
      </c>
      <c r="AC19" s="242">
        <v>9.1</v>
      </c>
      <c r="AD19" s="242">
        <v>6.3</v>
      </c>
      <c r="AG19" s="246">
        <f t="shared" si="1"/>
        <v>2.5641025641025664E-2</v>
      </c>
      <c r="AH19" s="247" t="str">
        <f t="shared" si="0"/>
        <v/>
      </c>
      <c r="AI19" s="247" t="str">
        <f t="shared" si="0"/>
        <v/>
      </c>
      <c r="AJ19" s="247" t="str">
        <f t="shared" si="0"/>
        <v/>
      </c>
      <c r="AK19" s="246">
        <f t="shared" si="0"/>
        <v>2.5641025641025664E-2</v>
      </c>
      <c r="AL19" s="246">
        <f t="shared" si="0"/>
        <v>3.2967032967033044E-2</v>
      </c>
      <c r="AM19" s="246">
        <f t="shared" si="0"/>
        <v>3.1746031746031772E-2</v>
      </c>
    </row>
    <row r="20" spans="1:39">
      <c r="E20" s="238"/>
      <c r="F20" s="239"/>
      <c r="J20" s="239"/>
      <c r="K20" s="239"/>
      <c r="L20" s="239"/>
      <c r="S20" s="202"/>
      <c r="T20" s="206"/>
      <c r="U20" s="206"/>
      <c r="V20" s="206"/>
      <c r="AA20" s="202"/>
      <c r="AB20" s="206"/>
      <c r="AC20" s="206"/>
      <c r="AD20" s="206"/>
      <c r="AG20" s="250" t="str">
        <f t="shared" si="1"/>
        <v/>
      </c>
      <c r="AH20" s="251" t="str">
        <f t="shared" si="0"/>
        <v/>
      </c>
      <c r="AI20" s="251" t="str">
        <f t="shared" si="0"/>
        <v/>
      </c>
      <c r="AJ20" s="251" t="str">
        <f t="shared" si="0"/>
        <v/>
      </c>
      <c r="AK20" s="250" t="str">
        <f t="shared" si="0"/>
        <v/>
      </c>
      <c r="AL20" s="250" t="str">
        <f t="shared" si="0"/>
        <v/>
      </c>
      <c r="AM20" s="250" t="str">
        <f t="shared" si="0"/>
        <v/>
      </c>
    </row>
    <row r="21" spans="1:39">
      <c r="A21" s="261" t="s">
        <v>422</v>
      </c>
      <c r="B21" s="261" t="s">
        <v>423</v>
      </c>
      <c r="C21" s="261" t="s">
        <v>424</v>
      </c>
      <c r="E21" s="238"/>
      <c r="F21" s="239"/>
      <c r="J21" s="239"/>
      <c r="K21" s="239"/>
      <c r="L21" s="239"/>
      <c r="S21" s="202"/>
      <c r="T21" s="206"/>
      <c r="U21" s="206"/>
      <c r="V21" s="206"/>
      <c r="AA21" s="202"/>
      <c r="AB21" s="206"/>
      <c r="AC21" s="206"/>
      <c r="AD21" s="206"/>
      <c r="AG21" s="250"/>
      <c r="AH21" s="251"/>
      <c r="AI21" s="251"/>
      <c r="AJ21" s="251"/>
      <c r="AK21" s="250"/>
      <c r="AL21" s="250"/>
      <c r="AM21" s="250"/>
    </row>
    <row r="22" spans="1:39">
      <c r="A22" s="262" t="s">
        <v>0</v>
      </c>
      <c r="B22" s="262" t="s">
        <v>425</v>
      </c>
      <c r="C22" s="262" t="s">
        <v>42</v>
      </c>
      <c r="D22" s="248">
        <v>0</v>
      </c>
      <c r="E22" s="238">
        <v>0</v>
      </c>
      <c r="F22" s="239">
        <f t="shared" si="2"/>
        <v>0</v>
      </c>
      <c r="J22" s="239">
        <f t="shared" ref="J22:L22" si="9">ROUND((T22+T22*I22),1)</f>
        <v>0</v>
      </c>
      <c r="K22" s="239">
        <f t="shared" si="9"/>
        <v>0</v>
      </c>
      <c r="L22" s="239">
        <f t="shared" si="9"/>
        <v>0</v>
      </c>
      <c r="M22" s="241" t="s">
        <v>426</v>
      </c>
      <c r="S22" s="202"/>
      <c r="T22" s="206"/>
      <c r="U22" s="206"/>
      <c r="V22" s="206"/>
      <c r="AA22" s="202"/>
      <c r="AB22" s="206"/>
      <c r="AC22" s="206"/>
      <c r="AD22" s="206"/>
      <c r="AG22" s="250"/>
      <c r="AH22" s="251"/>
      <c r="AI22" s="251"/>
      <c r="AJ22" s="251"/>
      <c r="AK22" s="250"/>
      <c r="AL22" s="250"/>
      <c r="AM22" s="250"/>
    </row>
    <row r="23" spans="1:39">
      <c r="A23" s="259" t="s">
        <v>427</v>
      </c>
      <c r="B23" s="259" t="s">
        <v>428</v>
      </c>
      <c r="C23" s="259" t="s">
        <v>429</v>
      </c>
      <c r="D23" s="248" t="s">
        <v>5</v>
      </c>
      <c r="E23" s="238">
        <v>0</v>
      </c>
      <c r="F23" s="239">
        <v>0.43</v>
      </c>
      <c r="J23" s="206">
        <v>0.43</v>
      </c>
      <c r="K23" s="239">
        <v>0.53</v>
      </c>
      <c r="L23" s="239">
        <v>0.38</v>
      </c>
      <c r="M23" s="241" t="s">
        <v>426</v>
      </c>
      <c r="S23" s="202"/>
      <c r="T23" s="206"/>
      <c r="U23" s="206"/>
      <c r="V23" s="206"/>
      <c r="AA23" s="202"/>
      <c r="AB23" s="206"/>
      <c r="AC23" s="206"/>
      <c r="AD23" s="206"/>
      <c r="AG23" s="250"/>
      <c r="AH23" s="251"/>
      <c r="AI23" s="251"/>
      <c r="AJ23" s="251"/>
      <c r="AK23" s="250"/>
      <c r="AL23" s="250"/>
      <c r="AM23" s="250"/>
    </row>
    <row r="24" spans="1:39">
      <c r="E24" s="238"/>
      <c r="F24" s="239"/>
      <c r="J24" s="239"/>
      <c r="K24" s="239"/>
      <c r="L24" s="239"/>
      <c r="S24" s="202"/>
      <c r="T24" s="206"/>
      <c r="U24" s="206"/>
      <c r="V24" s="206"/>
      <c r="AA24" s="202"/>
      <c r="AB24" s="206"/>
      <c r="AC24" s="206"/>
      <c r="AD24" s="206"/>
      <c r="AG24" s="250"/>
      <c r="AH24" s="251"/>
      <c r="AI24" s="251"/>
      <c r="AJ24" s="251"/>
      <c r="AK24" s="250"/>
      <c r="AL24" s="250"/>
      <c r="AM24" s="250"/>
    </row>
    <row r="25" spans="1:39" ht="15" customHeight="1">
      <c r="A25" s="222" t="s">
        <v>159</v>
      </c>
      <c r="B25" s="222" t="s">
        <v>172</v>
      </c>
      <c r="C25" s="222" t="s">
        <v>173</v>
      </c>
      <c r="E25" s="238"/>
      <c r="F25" s="239"/>
      <c r="J25" s="239"/>
      <c r="K25" s="239"/>
      <c r="L25" s="239"/>
      <c r="P25" s="263"/>
      <c r="T25" s="263"/>
      <c r="U25" s="263"/>
      <c r="V25" s="263"/>
      <c r="X25" s="264"/>
      <c r="AB25" s="263"/>
      <c r="AC25" s="263"/>
      <c r="AD25" s="263"/>
      <c r="AG25" s="265" t="str">
        <f t="shared" si="1"/>
        <v/>
      </c>
      <c r="AH25" s="251" t="str">
        <f t="shared" si="0"/>
        <v/>
      </c>
      <c r="AI25" s="251" t="str">
        <f t="shared" si="0"/>
        <v/>
      </c>
      <c r="AJ25" s="251" t="str">
        <f t="shared" si="0"/>
        <v/>
      </c>
      <c r="AK25" s="265" t="str">
        <f t="shared" si="0"/>
        <v/>
      </c>
      <c r="AL25" s="265" t="str">
        <f t="shared" si="0"/>
        <v/>
      </c>
      <c r="AM25" s="265" t="str">
        <f t="shared" si="0"/>
        <v/>
      </c>
    </row>
    <row r="26" spans="1:39" ht="25">
      <c r="A26" s="202" t="s">
        <v>154</v>
      </c>
      <c r="B26" s="205" t="s">
        <v>438</v>
      </c>
      <c r="C26" s="202" t="s">
        <v>439</v>
      </c>
      <c r="D26" s="253" t="s">
        <v>2</v>
      </c>
      <c r="E26" s="238">
        <v>0.03</v>
      </c>
      <c r="F26" s="239">
        <f t="shared" si="2"/>
        <v>0</v>
      </c>
      <c r="G26" s="254" t="s">
        <v>373</v>
      </c>
      <c r="H26" s="254" t="s">
        <v>374</v>
      </c>
      <c r="I26" s="254" t="s">
        <v>375</v>
      </c>
      <c r="J26" s="239">
        <f t="shared" ref="J26:J37" si="10">ROUND((T26+T26*E26),1)</f>
        <v>0</v>
      </c>
      <c r="K26" s="239">
        <f t="shared" ref="K26:K37" si="11">ROUND((U26+U26*E26),1)</f>
        <v>0</v>
      </c>
      <c r="L26" s="239">
        <f t="shared" ref="L26:L37" si="12">ROUND((V26+V26*E26),1)</f>
        <v>0</v>
      </c>
      <c r="M26" s="255"/>
      <c r="N26" s="255"/>
      <c r="O26" s="255"/>
      <c r="P26" s="256">
        <f t="shared" si="8"/>
        <v>0</v>
      </c>
      <c r="Q26" s="205" t="s">
        <v>71</v>
      </c>
      <c r="R26" s="205" t="s">
        <v>211</v>
      </c>
      <c r="S26" s="205" t="s">
        <v>141</v>
      </c>
      <c r="T26" s="256">
        <f t="shared" si="6"/>
        <v>0</v>
      </c>
      <c r="U26" s="206">
        <f t="shared" si="6"/>
        <v>0</v>
      </c>
      <c r="V26" s="206">
        <f>ROUND(AD26+(AD26*$V$2),2)</f>
        <v>0</v>
      </c>
      <c r="X26" s="257">
        <v>0</v>
      </c>
      <c r="Y26" s="205" t="s">
        <v>71</v>
      </c>
      <c r="Z26" s="205" t="s">
        <v>211</v>
      </c>
      <c r="AA26" s="205" t="s">
        <v>141</v>
      </c>
      <c r="AB26" s="256">
        <v>0</v>
      </c>
      <c r="AC26" s="206">
        <v>0</v>
      </c>
      <c r="AD26" s="256">
        <v>0</v>
      </c>
      <c r="AG26" s="258" t="str">
        <f t="shared" si="1"/>
        <v/>
      </c>
      <c r="AH26" s="251" t="str">
        <f t="shared" si="0"/>
        <v/>
      </c>
      <c r="AI26" s="251" t="str">
        <f t="shared" si="0"/>
        <v/>
      </c>
      <c r="AJ26" s="251" t="str">
        <f t="shared" si="0"/>
        <v/>
      </c>
      <c r="AK26" s="258" t="str">
        <f t="shared" si="0"/>
        <v/>
      </c>
      <c r="AL26" s="250" t="str">
        <f t="shared" si="0"/>
        <v/>
      </c>
      <c r="AM26" s="250" t="str">
        <f t="shared" si="0"/>
        <v/>
      </c>
    </row>
    <row r="27" spans="1:39">
      <c r="D27" s="266"/>
      <c r="E27" s="238"/>
      <c r="F27" s="239"/>
      <c r="J27" s="239"/>
      <c r="K27" s="239"/>
      <c r="L27" s="239"/>
      <c r="M27" s="267"/>
      <c r="N27" s="267"/>
      <c r="O27" s="267"/>
      <c r="Q27" s="202"/>
      <c r="R27" s="202"/>
      <c r="S27" s="202"/>
      <c r="T27" s="263"/>
      <c r="V27" s="206"/>
      <c r="Y27" s="202"/>
      <c r="Z27" s="202"/>
      <c r="AA27" s="202"/>
      <c r="AB27" s="263"/>
      <c r="AD27" s="206"/>
      <c r="AG27" s="250" t="str">
        <f t="shared" si="1"/>
        <v/>
      </c>
      <c r="AH27" s="251" t="str">
        <f t="shared" si="0"/>
        <v/>
      </c>
      <c r="AI27" s="251" t="str">
        <f t="shared" si="0"/>
        <v/>
      </c>
      <c r="AJ27" s="251" t="str">
        <f t="shared" si="0"/>
        <v/>
      </c>
      <c r="AK27" s="265" t="str">
        <f t="shared" si="0"/>
        <v/>
      </c>
      <c r="AL27" s="251" t="str">
        <f t="shared" si="0"/>
        <v/>
      </c>
      <c r="AM27" s="250" t="str">
        <f t="shared" si="0"/>
        <v/>
      </c>
    </row>
    <row r="28" spans="1:39" ht="15" customHeight="1">
      <c r="A28" s="222" t="s">
        <v>160</v>
      </c>
      <c r="B28" s="222" t="s">
        <v>174</v>
      </c>
      <c r="C28" s="222" t="s">
        <v>175</v>
      </c>
      <c r="D28" s="253"/>
      <c r="E28" s="238"/>
      <c r="F28" s="239"/>
      <c r="G28" s="254"/>
      <c r="H28" s="254"/>
      <c r="I28" s="254"/>
      <c r="J28" s="239"/>
      <c r="K28" s="239"/>
      <c r="L28" s="239"/>
      <c r="M28" s="255"/>
      <c r="N28" s="255"/>
      <c r="O28" s="255"/>
      <c r="T28" s="256"/>
      <c r="U28" s="206"/>
      <c r="V28" s="206"/>
      <c r="X28" s="204">
        <v>0</v>
      </c>
      <c r="AB28" s="256">
        <v>0</v>
      </c>
      <c r="AC28" s="206">
        <v>0</v>
      </c>
      <c r="AD28" s="206">
        <v>0</v>
      </c>
      <c r="AG28" s="250" t="str">
        <f t="shared" si="1"/>
        <v/>
      </c>
      <c r="AH28" s="251" t="str">
        <f t="shared" si="0"/>
        <v/>
      </c>
      <c r="AI28" s="251" t="str">
        <f t="shared" si="0"/>
        <v/>
      </c>
      <c r="AJ28" s="251" t="str">
        <f t="shared" si="0"/>
        <v/>
      </c>
      <c r="AK28" s="258" t="str">
        <f t="shared" si="0"/>
        <v/>
      </c>
      <c r="AL28" s="250" t="str">
        <f t="shared" si="0"/>
        <v/>
      </c>
      <c r="AM28" s="250" t="str">
        <f t="shared" si="0"/>
        <v/>
      </c>
    </row>
    <row r="29" spans="1:39" ht="15" customHeight="1">
      <c r="A29" s="202" t="s">
        <v>0</v>
      </c>
      <c r="B29" s="202" t="s">
        <v>226</v>
      </c>
      <c r="C29" s="202" t="s">
        <v>112</v>
      </c>
      <c r="D29" s="248">
        <v>0</v>
      </c>
      <c r="E29" s="238">
        <v>0.03</v>
      </c>
      <c r="F29" s="239">
        <f t="shared" si="2"/>
        <v>0</v>
      </c>
      <c r="J29" s="239">
        <f t="shared" si="10"/>
        <v>0</v>
      </c>
      <c r="K29" s="239">
        <f t="shared" si="11"/>
        <v>0</v>
      </c>
      <c r="L29" s="239">
        <f t="shared" si="12"/>
        <v>0</v>
      </c>
      <c r="P29" s="206">
        <f t="shared" si="8"/>
        <v>0</v>
      </c>
      <c r="Q29" s="268"/>
      <c r="T29" s="206">
        <f t="shared" si="6"/>
        <v>0</v>
      </c>
      <c r="U29" s="206">
        <f t="shared" si="6"/>
        <v>0</v>
      </c>
      <c r="V29" s="206">
        <f t="shared" ref="V29" si="13">ROUND(AD29+(AD29*$V$2),2)</f>
        <v>0</v>
      </c>
      <c r="X29" s="204">
        <v>0</v>
      </c>
      <c r="Y29" s="268"/>
      <c r="AB29" s="206">
        <v>0</v>
      </c>
      <c r="AC29" s="206">
        <v>0</v>
      </c>
      <c r="AD29" s="206">
        <v>0</v>
      </c>
      <c r="AG29" s="250" t="str">
        <f t="shared" si="1"/>
        <v/>
      </c>
      <c r="AH29" s="269" t="str">
        <f t="shared" si="0"/>
        <v/>
      </c>
      <c r="AI29" s="251" t="str">
        <f t="shared" si="0"/>
        <v/>
      </c>
      <c r="AJ29" s="251" t="str">
        <f t="shared" si="0"/>
        <v/>
      </c>
      <c r="AK29" s="250" t="str">
        <f t="shared" si="0"/>
        <v/>
      </c>
      <c r="AL29" s="250" t="str">
        <f t="shared" si="0"/>
        <v/>
      </c>
      <c r="AM29" s="250" t="str">
        <f t="shared" si="0"/>
        <v/>
      </c>
    </row>
    <row r="30" spans="1:39" ht="25.5">
      <c r="A30" s="202" t="s">
        <v>58</v>
      </c>
      <c r="B30" s="205" t="s">
        <v>194</v>
      </c>
      <c r="C30" s="202" t="s">
        <v>119</v>
      </c>
      <c r="D30" s="248">
        <v>5</v>
      </c>
      <c r="E30" s="238">
        <v>0.03</v>
      </c>
      <c r="F30" s="239">
        <f t="shared" si="2"/>
        <v>5.8</v>
      </c>
      <c r="G30" s="240" t="s">
        <v>376</v>
      </c>
      <c r="H30" s="240" t="s">
        <v>377</v>
      </c>
      <c r="I30" s="240" t="s">
        <v>378</v>
      </c>
      <c r="J30" s="239">
        <f t="shared" si="10"/>
        <v>5.8</v>
      </c>
      <c r="K30" s="239">
        <f t="shared" si="11"/>
        <v>6.7</v>
      </c>
      <c r="L30" s="239">
        <f t="shared" si="12"/>
        <v>4.5999999999999996</v>
      </c>
      <c r="P30" s="206">
        <f>ROUND(X30+(X30*$T$2),1)</f>
        <v>5.6</v>
      </c>
      <c r="Q30" s="205" t="s">
        <v>186</v>
      </c>
      <c r="R30" s="205" t="s">
        <v>218</v>
      </c>
      <c r="S30" s="205" t="s">
        <v>142</v>
      </c>
      <c r="T30" s="206">
        <f>ROUND(AB30+(AB30*$T$2),1)</f>
        <v>5.6</v>
      </c>
      <c r="U30" s="239">
        <f>ROUND(AC30+(AC30*$T$2),1)</f>
        <v>6.5</v>
      </c>
      <c r="V30" s="206">
        <f>ROUND(AD30+(AD30*$V$2),1)</f>
        <v>4.5</v>
      </c>
      <c r="X30" s="204">
        <v>5.4</v>
      </c>
      <c r="Y30" s="205" t="s">
        <v>186</v>
      </c>
      <c r="Z30" s="205" t="s">
        <v>218</v>
      </c>
      <c r="AA30" s="205" t="s">
        <v>142</v>
      </c>
      <c r="AB30" s="206">
        <v>5.4</v>
      </c>
      <c r="AC30" s="239">
        <v>6.3</v>
      </c>
      <c r="AD30" s="206">
        <v>4.4000000000000004</v>
      </c>
      <c r="AG30" s="250">
        <f t="shared" si="1"/>
        <v>3.7037037037036903E-2</v>
      </c>
      <c r="AH30" s="251" t="str">
        <f t="shared" si="0"/>
        <v/>
      </c>
      <c r="AI30" s="251" t="str">
        <f t="shared" si="0"/>
        <v/>
      </c>
      <c r="AJ30" s="251" t="str">
        <f t="shared" si="0"/>
        <v/>
      </c>
      <c r="AK30" s="250">
        <f t="shared" si="0"/>
        <v>3.7037037037036903E-2</v>
      </c>
      <c r="AL30" s="270">
        <f t="shared" si="0"/>
        <v>3.1746031746031772E-2</v>
      </c>
      <c r="AM30" s="250">
        <f t="shared" si="0"/>
        <v>2.2727272727272645E-2</v>
      </c>
    </row>
    <row r="31" spans="1:39">
      <c r="D31" s="266"/>
      <c r="E31" s="238"/>
      <c r="F31" s="239"/>
      <c r="J31" s="239"/>
      <c r="K31" s="239"/>
      <c r="L31" s="239"/>
      <c r="M31" s="267"/>
      <c r="N31" s="267"/>
      <c r="O31" s="267"/>
      <c r="Q31" s="202"/>
      <c r="R31" s="243"/>
      <c r="T31" s="206"/>
      <c r="V31" s="206"/>
      <c r="Y31" s="202"/>
      <c r="Z31" s="243"/>
      <c r="AB31" s="206"/>
      <c r="AD31" s="206"/>
      <c r="AG31" s="250" t="str">
        <f t="shared" si="1"/>
        <v/>
      </c>
      <c r="AH31" s="251" t="str">
        <f t="shared" si="0"/>
        <v/>
      </c>
      <c r="AI31" s="247" t="str">
        <f t="shared" si="0"/>
        <v/>
      </c>
      <c r="AJ31" s="251" t="str">
        <f t="shared" si="0"/>
        <v/>
      </c>
      <c r="AK31" s="250" t="str">
        <f t="shared" si="0"/>
        <v/>
      </c>
      <c r="AL31" s="251" t="str">
        <f t="shared" si="0"/>
        <v/>
      </c>
      <c r="AM31" s="250" t="str">
        <f t="shared" si="0"/>
        <v/>
      </c>
    </row>
    <row r="32" spans="1:39" ht="15" customHeight="1">
      <c r="A32" s="222" t="s">
        <v>161</v>
      </c>
      <c r="B32" s="222" t="s">
        <v>176</v>
      </c>
      <c r="C32" s="222" t="s">
        <v>177</v>
      </c>
      <c r="E32" s="238"/>
      <c r="F32" s="239"/>
      <c r="J32" s="239"/>
      <c r="K32" s="239"/>
      <c r="L32" s="239"/>
      <c r="R32" s="243"/>
      <c r="T32" s="206"/>
      <c r="U32" s="206"/>
      <c r="V32" s="206"/>
      <c r="Z32" s="243"/>
      <c r="AB32" s="206"/>
      <c r="AC32" s="206"/>
      <c r="AD32" s="206"/>
      <c r="AG32" s="250" t="str">
        <f t="shared" si="1"/>
        <v/>
      </c>
      <c r="AH32" s="251" t="str">
        <f t="shared" si="0"/>
        <v/>
      </c>
      <c r="AI32" s="247" t="str">
        <f t="shared" si="0"/>
        <v/>
      </c>
      <c r="AJ32" s="251" t="str">
        <f t="shared" si="0"/>
        <v/>
      </c>
      <c r="AK32" s="250" t="str">
        <f t="shared" si="0"/>
        <v/>
      </c>
      <c r="AL32" s="250" t="str">
        <f t="shared" si="0"/>
        <v/>
      </c>
      <c r="AM32" s="250" t="str">
        <f t="shared" si="0"/>
        <v/>
      </c>
    </row>
    <row r="33" spans="1:39" ht="15" customHeight="1">
      <c r="A33" s="202" t="s">
        <v>0</v>
      </c>
      <c r="B33" s="202" t="s">
        <v>29</v>
      </c>
      <c r="C33" s="202" t="s">
        <v>112</v>
      </c>
      <c r="D33" s="248">
        <v>0</v>
      </c>
      <c r="E33" s="238">
        <v>0.03</v>
      </c>
      <c r="F33" s="239">
        <f t="shared" si="2"/>
        <v>0</v>
      </c>
      <c r="J33" s="239">
        <f t="shared" si="10"/>
        <v>0</v>
      </c>
      <c r="K33" s="239">
        <f t="shared" si="11"/>
        <v>0</v>
      </c>
      <c r="L33" s="239">
        <f t="shared" si="12"/>
        <v>0</v>
      </c>
      <c r="P33" s="206">
        <f t="shared" si="8"/>
        <v>0</v>
      </c>
      <c r="Q33" s="202"/>
      <c r="S33" s="202"/>
      <c r="T33" s="206">
        <f t="shared" si="6"/>
        <v>0</v>
      </c>
      <c r="U33" s="206">
        <f t="shared" si="6"/>
        <v>0</v>
      </c>
      <c r="V33" s="206">
        <f>ROUND(AD33+(AD33*$V$2),2)</f>
        <v>0</v>
      </c>
      <c r="X33" s="204">
        <v>0</v>
      </c>
      <c r="Y33" s="202"/>
      <c r="AA33" s="202"/>
      <c r="AB33" s="206">
        <v>0</v>
      </c>
      <c r="AC33" s="206">
        <v>0</v>
      </c>
      <c r="AD33" s="206">
        <v>0</v>
      </c>
      <c r="AG33" s="250" t="str">
        <f t="shared" si="1"/>
        <v/>
      </c>
      <c r="AH33" s="251" t="str">
        <f t="shared" si="0"/>
        <v/>
      </c>
      <c r="AI33" s="251" t="str">
        <f t="shared" si="0"/>
        <v/>
      </c>
      <c r="AJ33" s="251" t="str">
        <f t="shared" si="0"/>
        <v/>
      </c>
      <c r="AK33" s="250" t="str">
        <f t="shared" si="0"/>
        <v/>
      </c>
      <c r="AL33" s="250" t="str">
        <f t="shared" si="0"/>
        <v/>
      </c>
      <c r="AM33" s="250" t="str">
        <f t="shared" si="0"/>
        <v/>
      </c>
    </row>
    <row r="34" spans="1:39" ht="15" customHeight="1">
      <c r="A34" s="202" t="s">
        <v>60</v>
      </c>
      <c r="B34" s="202" t="s">
        <v>195</v>
      </c>
      <c r="C34" s="202" t="s">
        <v>122</v>
      </c>
      <c r="D34" s="248" t="s">
        <v>20</v>
      </c>
      <c r="E34" s="238">
        <v>0.03</v>
      </c>
      <c r="F34" s="239">
        <f>ROUND((P34+P34*E34),1)</f>
        <v>6.7</v>
      </c>
      <c r="G34" s="240" t="s">
        <v>379</v>
      </c>
      <c r="H34" s="240" t="s">
        <v>380</v>
      </c>
      <c r="I34" s="240" t="s">
        <v>381</v>
      </c>
      <c r="J34" s="239">
        <f t="shared" si="10"/>
        <v>6.7</v>
      </c>
      <c r="K34" s="239">
        <f t="shared" si="11"/>
        <v>7.6</v>
      </c>
      <c r="L34" s="239">
        <f t="shared" si="12"/>
        <v>5.5</v>
      </c>
      <c r="P34" s="206">
        <f>ROUND(X34+(X34*$T$2),1)</f>
        <v>6.5</v>
      </c>
      <c r="Q34" s="268" t="s">
        <v>72</v>
      </c>
      <c r="R34" s="268" t="s">
        <v>220</v>
      </c>
      <c r="S34" s="268" t="s">
        <v>145</v>
      </c>
      <c r="T34" s="206">
        <f t="shared" ref="T34:U37" si="14">ROUND(AB34+(AB34*$T$2),1)</f>
        <v>6.5</v>
      </c>
      <c r="U34" s="206">
        <f t="shared" si="14"/>
        <v>7.4</v>
      </c>
      <c r="V34" s="206">
        <f>ROUND(AD34+(AD34*$V$2),1)</f>
        <v>5.3</v>
      </c>
      <c r="X34" s="204">
        <v>6.3</v>
      </c>
      <c r="Y34" s="268" t="s">
        <v>72</v>
      </c>
      <c r="Z34" s="268" t="s">
        <v>220</v>
      </c>
      <c r="AA34" s="268" t="s">
        <v>145</v>
      </c>
      <c r="AB34" s="206">
        <v>6.3</v>
      </c>
      <c r="AC34" s="206">
        <v>7.2</v>
      </c>
      <c r="AD34" s="206">
        <v>5.0999999999999996</v>
      </c>
      <c r="AG34" s="250">
        <f t="shared" si="1"/>
        <v>3.1746031746031772E-2</v>
      </c>
      <c r="AH34" s="269" t="str">
        <f t="shared" si="0"/>
        <v/>
      </c>
      <c r="AI34" s="269" t="str">
        <f t="shared" si="0"/>
        <v/>
      </c>
      <c r="AJ34" s="269" t="str">
        <f t="shared" si="0"/>
        <v/>
      </c>
      <c r="AK34" s="250">
        <f t="shared" si="0"/>
        <v>3.1746031746031772E-2</v>
      </c>
      <c r="AL34" s="250">
        <f t="shared" si="0"/>
        <v>2.7777777777777801E-2</v>
      </c>
      <c r="AM34" s="250">
        <f t="shared" si="0"/>
        <v>3.9215686274509838E-2</v>
      </c>
    </row>
    <row r="35" spans="1:39" ht="15" customHeight="1">
      <c r="A35" s="202" t="s">
        <v>77</v>
      </c>
      <c r="B35" s="202" t="s">
        <v>196</v>
      </c>
      <c r="C35" s="202" t="s">
        <v>123</v>
      </c>
      <c r="D35" s="248" t="s">
        <v>21</v>
      </c>
      <c r="E35" s="238">
        <v>0.03</v>
      </c>
      <c r="F35" s="239">
        <f t="shared" si="2"/>
        <v>6.7</v>
      </c>
      <c r="G35" s="240" t="s">
        <v>382</v>
      </c>
      <c r="H35" s="240" t="s">
        <v>383</v>
      </c>
      <c r="I35" s="240" t="s">
        <v>384</v>
      </c>
      <c r="J35" s="239">
        <f t="shared" si="10"/>
        <v>6.7</v>
      </c>
      <c r="K35" s="239">
        <f t="shared" si="11"/>
        <v>7.6</v>
      </c>
      <c r="L35" s="239">
        <f t="shared" si="12"/>
        <v>5.5</v>
      </c>
      <c r="P35" s="206">
        <f>ROUND(X35+(X35*$T$2),1)</f>
        <v>6.5</v>
      </c>
      <c r="Q35" s="268" t="s">
        <v>73</v>
      </c>
      <c r="R35" s="268" t="s">
        <v>221</v>
      </c>
      <c r="S35" s="268" t="s">
        <v>184</v>
      </c>
      <c r="T35" s="206">
        <f t="shared" si="14"/>
        <v>6.5</v>
      </c>
      <c r="U35" s="206">
        <f t="shared" si="14"/>
        <v>7.4</v>
      </c>
      <c r="V35" s="206">
        <f>ROUND(AD35+(AD35*$V$2),1)</f>
        <v>5.3</v>
      </c>
      <c r="X35" s="204">
        <v>6.3</v>
      </c>
      <c r="Y35" s="268" t="s">
        <v>73</v>
      </c>
      <c r="Z35" s="268" t="s">
        <v>221</v>
      </c>
      <c r="AA35" s="268" t="s">
        <v>184</v>
      </c>
      <c r="AB35" s="206">
        <v>6.3</v>
      </c>
      <c r="AC35" s="206">
        <v>7.2</v>
      </c>
      <c r="AD35" s="206">
        <v>5.0999999999999996</v>
      </c>
      <c r="AG35" s="250">
        <f t="shared" si="1"/>
        <v>3.1746031746031772E-2</v>
      </c>
      <c r="AH35" s="269" t="str">
        <f t="shared" si="0"/>
        <v/>
      </c>
      <c r="AI35" s="269" t="str">
        <f t="shared" si="0"/>
        <v/>
      </c>
      <c r="AJ35" s="269" t="str">
        <f t="shared" si="0"/>
        <v/>
      </c>
      <c r="AK35" s="250">
        <f t="shared" si="0"/>
        <v>3.1746031746031772E-2</v>
      </c>
      <c r="AL35" s="250">
        <f t="shared" si="0"/>
        <v>2.7777777777777801E-2</v>
      </c>
      <c r="AM35" s="250">
        <f t="shared" si="0"/>
        <v>3.9215686274509838E-2</v>
      </c>
    </row>
    <row r="36" spans="1:39" ht="15" customHeight="1">
      <c r="A36" s="202" t="s">
        <v>59</v>
      </c>
      <c r="B36" s="202" t="s">
        <v>197</v>
      </c>
      <c r="C36" s="202" t="s">
        <v>124</v>
      </c>
      <c r="D36" s="248" t="s">
        <v>56</v>
      </c>
      <c r="E36" s="238">
        <v>0.03</v>
      </c>
      <c r="F36" s="239">
        <f t="shared" si="2"/>
        <v>12.3</v>
      </c>
      <c r="G36" s="240" t="s">
        <v>385</v>
      </c>
      <c r="H36" s="240" t="s">
        <v>386</v>
      </c>
      <c r="I36" s="240" t="s">
        <v>387</v>
      </c>
      <c r="J36" s="239">
        <f t="shared" si="10"/>
        <v>12.3</v>
      </c>
      <c r="K36" s="239">
        <f t="shared" si="11"/>
        <v>14.1</v>
      </c>
      <c r="L36" s="239">
        <f t="shared" si="12"/>
        <v>9.9</v>
      </c>
      <c r="P36" s="206">
        <f>ROUND(X36+(X36*$T$2),1)</f>
        <v>11.9</v>
      </c>
      <c r="Q36" s="268" t="s">
        <v>74</v>
      </c>
      <c r="R36" s="268" t="s">
        <v>222</v>
      </c>
      <c r="S36" s="268" t="s">
        <v>147</v>
      </c>
      <c r="T36" s="206">
        <f t="shared" si="14"/>
        <v>11.9</v>
      </c>
      <c r="U36" s="206">
        <f t="shared" si="14"/>
        <v>13.7</v>
      </c>
      <c r="V36" s="206">
        <f>ROUND(AD36+(AD36*$V$2),1)</f>
        <v>9.6</v>
      </c>
      <c r="X36" s="204">
        <v>11.5</v>
      </c>
      <c r="Y36" s="268" t="s">
        <v>74</v>
      </c>
      <c r="Z36" s="268" t="s">
        <v>222</v>
      </c>
      <c r="AA36" s="268" t="s">
        <v>147</v>
      </c>
      <c r="AB36" s="206">
        <v>11.5</v>
      </c>
      <c r="AC36" s="206">
        <v>13.3</v>
      </c>
      <c r="AD36" s="206">
        <v>9.3000000000000007</v>
      </c>
      <c r="AG36" s="250">
        <f t="shared" si="1"/>
        <v>3.4782608695652202E-2</v>
      </c>
      <c r="AH36" s="269" t="str">
        <f t="shared" si="0"/>
        <v/>
      </c>
      <c r="AI36" s="269" t="str">
        <f t="shared" si="0"/>
        <v/>
      </c>
      <c r="AJ36" s="269" t="str">
        <f t="shared" si="0"/>
        <v/>
      </c>
      <c r="AK36" s="250">
        <f t="shared" si="0"/>
        <v>3.4782608695652202E-2</v>
      </c>
      <c r="AL36" s="250">
        <f t="shared" si="0"/>
        <v>3.0075187969924703E-2</v>
      </c>
      <c r="AM36" s="250">
        <f t="shared" si="0"/>
        <v>3.2258064516128913E-2</v>
      </c>
    </row>
    <row r="37" spans="1:39" ht="15" customHeight="1">
      <c r="A37" s="202" t="s">
        <v>78</v>
      </c>
      <c r="B37" s="202" t="s">
        <v>198</v>
      </c>
      <c r="C37" s="202" t="s">
        <v>178</v>
      </c>
      <c r="D37" s="248" t="s">
        <v>57</v>
      </c>
      <c r="E37" s="238">
        <v>0.03</v>
      </c>
      <c r="F37" s="239">
        <f t="shared" si="2"/>
        <v>12.3</v>
      </c>
      <c r="G37" s="240" t="s">
        <v>388</v>
      </c>
      <c r="H37" s="240" t="s">
        <v>389</v>
      </c>
      <c r="I37" s="240" t="s">
        <v>390</v>
      </c>
      <c r="J37" s="239">
        <f t="shared" si="10"/>
        <v>12.3</v>
      </c>
      <c r="K37" s="239">
        <f t="shared" si="11"/>
        <v>14.1</v>
      </c>
      <c r="L37" s="239">
        <f t="shared" si="12"/>
        <v>9.9</v>
      </c>
      <c r="P37" s="206">
        <f>ROUND(X37+(X37*$T$2),1)</f>
        <v>11.9</v>
      </c>
      <c r="Q37" s="268" t="s">
        <v>75</v>
      </c>
      <c r="R37" s="268" t="s">
        <v>223</v>
      </c>
      <c r="S37" s="268" t="s">
        <v>148</v>
      </c>
      <c r="T37" s="206">
        <f t="shared" si="14"/>
        <v>11.9</v>
      </c>
      <c r="U37" s="206">
        <f t="shared" si="14"/>
        <v>13.7</v>
      </c>
      <c r="V37" s="206">
        <f>ROUND(AD37+(AD37*$V$2),1)</f>
        <v>9.6</v>
      </c>
      <c r="X37" s="204">
        <v>11.5</v>
      </c>
      <c r="Y37" s="268" t="s">
        <v>75</v>
      </c>
      <c r="Z37" s="268" t="s">
        <v>223</v>
      </c>
      <c r="AA37" s="268" t="s">
        <v>148</v>
      </c>
      <c r="AB37" s="206">
        <v>11.5</v>
      </c>
      <c r="AC37" s="206">
        <v>13.3</v>
      </c>
      <c r="AD37" s="206">
        <v>9.3000000000000007</v>
      </c>
      <c r="AG37" s="250">
        <f t="shared" si="1"/>
        <v>3.4782608695652202E-2</v>
      </c>
      <c r="AH37" s="269" t="str">
        <f t="shared" si="0"/>
        <v/>
      </c>
      <c r="AI37" s="269" t="str">
        <f t="shared" si="0"/>
        <v/>
      </c>
      <c r="AJ37" s="269" t="str">
        <f t="shared" si="0"/>
        <v/>
      </c>
      <c r="AK37" s="250">
        <f t="shared" si="0"/>
        <v>3.4782608695652202E-2</v>
      </c>
      <c r="AL37" s="250">
        <f t="shared" si="0"/>
        <v>3.0075187969924703E-2</v>
      </c>
      <c r="AM37" s="250">
        <f t="shared" si="0"/>
        <v>3.2258064516128913E-2</v>
      </c>
    </row>
    <row r="38" spans="1:39">
      <c r="D38" s="266"/>
      <c r="E38" s="238"/>
      <c r="F38" s="239"/>
      <c r="J38" s="239"/>
      <c r="K38" s="239"/>
      <c r="L38" s="239"/>
      <c r="M38" s="267"/>
      <c r="N38" s="267"/>
      <c r="O38" s="267"/>
      <c r="Q38" s="202"/>
      <c r="S38" s="202"/>
      <c r="T38" s="206"/>
      <c r="V38" s="206"/>
      <c r="Y38" s="202"/>
      <c r="AA38" s="202"/>
      <c r="AB38" s="206"/>
      <c r="AD38" s="206"/>
      <c r="AG38" s="250" t="str">
        <f t="shared" si="1"/>
        <v/>
      </c>
      <c r="AH38" s="251" t="str">
        <f t="shared" si="0"/>
        <v/>
      </c>
      <c r="AI38" s="251" t="str">
        <f t="shared" si="0"/>
        <v/>
      </c>
      <c r="AJ38" s="251" t="str">
        <f t="shared" si="0"/>
        <v/>
      </c>
      <c r="AK38" s="250" t="str">
        <f t="shared" si="0"/>
        <v/>
      </c>
      <c r="AL38" s="251" t="str">
        <f t="shared" si="0"/>
        <v/>
      </c>
      <c r="AM38" s="250" t="str">
        <f t="shared" si="0"/>
        <v/>
      </c>
    </row>
    <row r="39" spans="1:39" ht="15" customHeight="1">
      <c r="A39" s="222" t="s">
        <v>162</v>
      </c>
      <c r="B39" s="222" t="s">
        <v>179</v>
      </c>
      <c r="C39" s="222" t="s">
        <v>180</v>
      </c>
      <c r="E39" s="238"/>
      <c r="F39" s="239"/>
      <c r="J39" s="239"/>
      <c r="K39" s="239"/>
      <c r="L39" s="239"/>
      <c r="T39" s="206"/>
      <c r="U39" s="206"/>
      <c r="V39" s="206"/>
      <c r="AB39" s="206"/>
      <c r="AC39" s="206"/>
      <c r="AD39" s="206"/>
      <c r="AG39" s="250" t="str">
        <f t="shared" si="1"/>
        <v/>
      </c>
      <c r="AH39" s="251" t="str">
        <f t="shared" si="0"/>
        <v/>
      </c>
      <c r="AI39" s="251" t="str">
        <f t="shared" si="0"/>
        <v/>
      </c>
      <c r="AJ39" s="251" t="str">
        <f t="shared" si="0"/>
        <v/>
      </c>
      <c r="AK39" s="250" t="str">
        <f t="shared" si="0"/>
        <v/>
      </c>
      <c r="AL39" s="250" t="str">
        <f t="shared" si="0"/>
        <v/>
      </c>
      <c r="AM39" s="250" t="str">
        <f t="shared" si="0"/>
        <v/>
      </c>
    </row>
    <row r="40" spans="1:39" ht="15" customHeight="1">
      <c r="A40" s="202" t="s">
        <v>0</v>
      </c>
      <c r="B40" s="202" t="s">
        <v>440</v>
      </c>
      <c r="C40" s="202" t="s">
        <v>112</v>
      </c>
      <c r="D40" s="248">
        <v>0</v>
      </c>
      <c r="E40" s="238">
        <v>0.03</v>
      </c>
      <c r="F40" s="239">
        <f t="shared" si="2"/>
        <v>0</v>
      </c>
      <c r="J40" s="239">
        <f t="shared" ref="J40:J41" si="15">ROUND((T40+T40*E40),1)</f>
        <v>0</v>
      </c>
      <c r="K40" s="239">
        <f t="shared" ref="K40:K41" si="16">ROUND((U40+U40*E40),1)</f>
        <v>0</v>
      </c>
      <c r="L40" s="239">
        <f t="shared" ref="L40:L41" si="17">ROUND((V40+V40*E40),1)</f>
        <v>0</v>
      </c>
      <c r="P40" s="206">
        <f t="shared" si="8"/>
        <v>0</v>
      </c>
      <c r="S40" s="202"/>
      <c r="T40" s="206">
        <f t="shared" si="6"/>
        <v>0</v>
      </c>
      <c r="U40" s="206">
        <f t="shared" si="6"/>
        <v>0</v>
      </c>
      <c r="V40" s="206">
        <f t="shared" ref="V40" si="18">ROUND(AD40+(AD40*$V$2),2)</f>
        <v>0</v>
      </c>
      <c r="X40" s="204">
        <v>0</v>
      </c>
      <c r="AA40" s="202"/>
      <c r="AB40" s="206">
        <v>0</v>
      </c>
      <c r="AC40" s="206">
        <v>0</v>
      </c>
      <c r="AD40" s="206">
        <v>0</v>
      </c>
      <c r="AG40" s="250" t="str">
        <f t="shared" si="1"/>
        <v/>
      </c>
      <c r="AH40" s="251" t="str">
        <f t="shared" si="0"/>
        <v/>
      </c>
      <c r="AI40" s="251" t="str">
        <f t="shared" si="0"/>
        <v/>
      </c>
      <c r="AJ40" s="251" t="str">
        <f t="shared" si="0"/>
        <v/>
      </c>
      <c r="AK40" s="250" t="str">
        <f t="shared" si="0"/>
        <v/>
      </c>
      <c r="AL40" s="250" t="str">
        <f t="shared" si="0"/>
        <v/>
      </c>
      <c r="AM40" s="250" t="str">
        <f t="shared" si="0"/>
        <v/>
      </c>
    </row>
    <row r="41" spans="1:39" ht="15" customHeight="1">
      <c r="A41" s="271" t="s">
        <v>441</v>
      </c>
      <c r="B41" s="271" t="s">
        <v>442</v>
      </c>
      <c r="C41" s="271" t="s">
        <v>443</v>
      </c>
      <c r="D41" s="248" t="s">
        <v>56</v>
      </c>
      <c r="E41" s="238">
        <v>0.03</v>
      </c>
      <c r="F41" s="239">
        <f t="shared" si="2"/>
        <v>13.3</v>
      </c>
      <c r="G41" s="240" t="s">
        <v>444</v>
      </c>
      <c r="H41" s="240" t="s">
        <v>445</v>
      </c>
      <c r="I41" s="240" t="s">
        <v>446</v>
      </c>
      <c r="J41" s="239">
        <f t="shared" si="15"/>
        <v>13.3</v>
      </c>
      <c r="K41" s="239">
        <f t="shared" si="16"/>
        <v>15.3</v>
      </c>
      <c r="L41" s="239">
        <f t="shared" si="17"/>
        <v>10.7</v>
      </c>
      <c r="P41" s="206">
        <f>ROUND(X41+(X41*$T$2),1)</f>
        <v>12.9</v>
      </c>
      <c r="Q41" s="205" t="s">
        <v>76</v>
      </c>
      <c r="R41" s="205" t="s">
        <v>224</v>
      </c>
      <c r="S41" s="205" t="s">
        <v>185</v>
      </c>
      <c r="T41" s="206">
        <f>ROUND(AB41+(AB41*$T$2),1)</f>
        <v>12.9</v>
      </c>
      <c r="U41" s="206">
        <f>ROUND(AC41+(AC41*$T$2),1)</f>
        <v>14.9</v>
      </c>
      <c r="V41" s="206">
        <f>ROUND(AD41+(AD41*$V$2),1)</f>
        <v>10.4</v>
      </c>
      <c r="X41" s="204">
        <v>12.5</v>
      </c>
      <c r="AB41" s="206">
        <v>12.5</v>
      </c>
      <c r="AC41" s="206">
        <v>14.5</v>
      </c>
      <c r="AD41" s="206">
        <v>10.1</v>
      </c>
      <c r="AG41" s="250">
        <f t="shared" si="1"/>
        <v>3.2000000000000028E-2</v>
      </c>
      <c r="AH41" s="251" t="str">
        <f t="shared" si="0"/>
        <v/>
      </c>
      <c r="AI41" s="251" t="str">
        <f t="shared" si="0"/>
        <v/>
      </c>
      <c r="AJ41" s="251" t="str">
        <f t="shared" si="0"/>
        <v/>
      </c>
      <c r="AK41" s="250">
        <f t="shared" si="0"/>
        <v>3.2000000000000028E-2</v>
      </c>
      <c r="AL41" s="250">
        <f t="shared" si="0"/>
        <v>2.7586206896551748E-2</v>
      </c>
      <c r="AM41" s="250">
        <f t="shared" si="0"/>
        <v>2.9702970297029774E-2</v>
      </c>
    </row>
    <row r="42" spans="1:39">
      <c r="E42" s="238"/>
      <c r="F42" s="239"/>
      <c r="J42" s="239"/>
      <c r="K42" s="239"/>
      <c r="L42" s="239"/>
      <c r="T42" s="206"/>
      <c r="V42" s="206"/>
      <c r="Y42" s="205" t="s">
        <v>76</v>
      </c>
      <c r="Z42" s="205" t="s">
        <v>224</v>
      </c>
      <c r="AA42" s="205" t="s">
        <v>185</v>
      </c>
      <c r="AB42" s="206"/>
      <c r="AD42" s="206"/>
      <c r="AG42" s="250" t="str">
        <f t="shared" si="1"/>
        <v/>
      </c>
      <c r="AH42" s="251" t="str">
        <f t="shared" si="0"/>
        <v/>
      </c>
      <c r="AI42" s="251" t="str">
        <f t="shared" si="0"/>
        <v/>
      </c>
      <c r="AJ42" s="251" t="str">
        <f t="shared" si="0"/>
        <v/>
      </c>
      <c r="AK42" s="250" t="str">
        <f t="shared" si="0"/>
        <v/>
      </c>
      <c r="AL42" s="251" t="str">
        <f t="shared" si="0"/>
        <v/>
      </c>
      <c r="AM42" s="250" t="str">
        <f t="shared" si="0"/>
        <v/>
      </c>
    </row>
    <row r="43" spans="1:39">
      <c r="A43" s="222" t="s">
        <v>163</v>
      </c>
      <c r="B43" s="222" t="s">
        <v>181</v>
      </c>
      <c r="C43" s="222" t="s">
        <v>182</v>
      </c>
      <c r="E43" s="238"/>
      <c r="F43" s="239"/>
      <c r="J43" s="239"/>
      <c r="K43" s="239"/>
      <c r="L43" s="239"/>
      <c r="T43" s="206"/>
      <c r="U43" s="206"/>
      <c r="V43" s="206"/>
      <c r="AB43" s="206"/>
      <c r="AC43" s="206"/>
      <c r="AD43" s="206"/>
      <c r="AG43" s="250" t="str">
        <f t="shared" si="1"/>
        <v/>
      </c>
      <c r="AH43" s="251" t="str">
        <f t="shared" si="0"/>
        <v/>
      </c>
      <c r="AI43" s="251" t="str">
        <f t="shared" si="0"/>
        <v/>
      </c>
      <c r="AJ43" s="251" t="str">
        <f t="shared" si="0"/>
        <v/>
      </c>
      <c r="AK43" s="250" t="str">
        <f t="shared" si="0"/>
        <v/>
      </c>
      <c r="AL43" s="250" t="str">
        <f t="shared" si="0"/>
        <v/>
      </c>
      <c r="AM43" s="250" t="str">
        <f t="shared" si="0"/>
        <v/>
      </c>
    </row>
    <row r="44" spans="1:39" ht="15" customHeight="1">
      <c r="A44" s="202" t="s">
        <v>0</v>
      </c>
      <c r="B44" s="202" t="s">
        <v>30</v>
      </c>
      <c r="C44" s="202" t="s">
        <v>42</v>
      </c>
      <c r="D44" s="248">
        <v>0</v>
      </c>
      <c r="E44" s="238">
        <v>0.08</v>
      </c>
      <c r="F44" s="239">
        <f>ROUND((P44+P44*E44),2)</f>
        <v>0</v>
      </c>
      <c r="J44" s="239">
        <f>ROUND((T44+T44*E44),2)</f>
        <v>0</v>
      </c>
      <c r="K44" s="239">
        <f>ROUND((U44+U44*E44),2)</f>
        <v>0</v>
      </c>
      <c r="L44" s="239">
        <f>ROUND((V44+V44*E44),2)</f>
        <v>0</v>
      </c>
      <c r="P44" s="206">
        <f t="shared" si="8"/>
        <v>0</v>
      </c>
      <c r="S44" s="202"/>
      <c r="T44" s="206">
        <f t="shared" si="6"/>
        <v>0</v>
      </c>
      <c r="U44" s="206">
        <f t="shared" si="6"/>
        <v>0</v>
      </c>
      <c r="V44" s="206">
        <f t="shared" ref="V44" si="19">ROUND(AD44+(AD44*$V$2),2)</f>
        <v>0</v>
      </c>
      <c r="X44" s="204">
        <v>0</v>
      </c>
      <c r="AA44" s="202"/>
      <c r="AB44" s="206">
        <v>0</v>
      </c>
      <c r="AC44" s="206">
        <v>0</v>
      </c>
      <c r="AD44" s="206">
        <v>0</v>
      </c>
      <c r="AG44" s="250" t="str">
        <f t="shared" si="1"/>
        <v/>
      </c>
      <c r="AH44" s="251" t="str">
        <f t="shared" si="0"/>
        <v/>
      </c>
      <c r="AI44" s="251" t="str">
        <f t="shared" si="0"/>
        <v/>
      </c>
      <c r="AJ44" s="251" t="str">
        <f t="shared" si="0"/>
        <v/>
      </c>
      <c r="AK44" s="250" t="str">
        <f t="shared" si="0"/>
        <v/>
      </c>
      <c r="AL44" s="250" t="str">
        <f t="shared" si="0"/>
        <v/>
      </c>
      <c r="AM44" s="250" t="str">
        <f t="shared" si="0"/>
        <v/>
      </c>
    </row>
    <row r="45" spans="1:39" ht="15" customHeight="1">
      <c r="A45" s="202" t="s">
        <v>7</v>
      </c>
      <c r="B45" s="202" t="s">
        <v>31</v>
      </c>
      <c r="C45" s="202" t="s">
        <v>43</v>
      </c>
      <c r="D45" s="248">
        <v>1</v>
      </c>
      <c r="E45" s="238">
        <v>0.08</v>
      </c>
      <c r="F45" s="239">
        <f t="shared" ref="F45:F49" si="20">ROUND((P45+P45*E45),2)</f>
        <v>1.54</v>
      </c>
      <c r="G45" s="240" t="s">
        <v>391</v>
      </c>
      <c r="H45" s="240" t="s">
        <v>392</v>
      </c>
      <c r="I45" s="240" t="s">
        <v>393</v>
      </c>
      <c r="J45" s="239">
        <f t="shared" ref="J45:J49" si="21">ROUND((T45+T45*E45),2)</f>
        <v>1.54</v>
      </c>
      <c r="K45" s="239">
        <f t="shared" ref="K45:K49" si="22">ROUND((U45+U45*E45),2)</f>
        <v>1.75</v>
      </c>
      <c r="L45" s="239">
        <f t="shared" ref="L45:L49" si="23">ROUND((V45+V45*E45),2)</f>
        <v>1.54</v>
      </c>
      <c r="P45" s="272">
        <v>1.43</v>
      </c>
      <c r="Q45" s="205" t="s">
        <v>8</v>
      </c>
      <c r="R45" s="205" t="s">
        <v>215</v>
      </c>
      <c r="S45" s="205" t="s">
        <v>149</v>
      </c>
      <c r="T45" s="242">
        <v>1.43</v>
      </c>
      <c r="U45" s="273">
        <v>1.62</v>
      </c>
      <c r="V45" s="242">
        <v>1.43</v>
      </c>
      <c r="X45" s="204">
        <v>1.4</v>
      </c>
      <c r="Y45" s="268" t="s">
        <v>6</v>
      </c>
      <c r="Z45" s="268"/>
      <c r="AA45" s="202"/>
      <c r="AB45" s="206">
        <v>1.4</v>
      </c>
      <c r="AC45" s="206">
        <v>1.6</v>
      </c>
      <c r="AD45" s="206">
        <v>1.1000000000000001</v>
      </c>
      <c r="AG45" s="250">
        <f t="shared" si="1"/>
        <v>2.142857142857145E-2</v>
      </c>
      <c r="AH45" s="269" t="str">
        <f t="shared" si="0"/>
        <v/>
      </c>
      <c r="AI45" s="269" t="str">
        <f t="shared" si="0"/>
        <v/>
      </c>
      <c r="AJ45" s="251" t="str">
        <f t="shared" si="0"/>
        <v/>
      </c>
      <c r="AK45" s="250">
        <f t="shared" si="0"/>
        <v>2.142857142857145E-2</v>
      </c>
      <c r="AL45" s="250">
        <f t="shared" si="0"/>
        <v>1.2500000000000011E-2</v>
      </c>
      <c r="AM45" s="250">
        <f t="shared" si="0"/>
        <v>0.29999999999999982</v>
      </c>
    </row>
    <row r="46" spans="1:39" ht="15" customHeight="1">
      <c r="A46" s="202" t="s">
        <v>9</v>
      </c>
      <c r="B46" s="202" t="s">
        <v>32</v>
      </c>
      <c r="C46" s="202" t="s">
        <v>44</v>
      </c>
      <c r="D46" s="248">
        <v>2</v>
      </c>
      <c r="E46" s="238">
        <v>0.08</v>
      </c>
      <c r="F46" s="239">
        <f t="shared" si="20"/>
        <v>2.0299999999999998</v>
      </c>
      <c r="G46" s="240" t="s">
        <v>394</v>
      </c>
      <c r="H46" s="240" t="s">
        <v>395</v>
      </c>
      <c r="I46" s="240" t="s">
        <v>396</v>
      </c>
      <c r="J46" s="239">
        <f t="shared" si="21"/>
        <v>2.0299999999999998</v>
      </c>
      <c r="K46" s="239">
        <f t="shared" si="22"/>
        <v>2.29</v>
      </c>
      <c r="L46" s="239">
        <f t="shared" si="23"/>
        <v>2.0299999999999998</v>
      </c>
      <c r="P46" s="272">
        <v>1.88</v>
      </c>
      <c r="Q46" s="205" t="s">
        <v>10</v>
      </c>
      <c r="R46" s="205" t="s">
        <v>212</v>
      </c>
      <c r="S46" s="205" t="s">
        <v>150</v>
      </c>
      <c r="T46" s="242">
        <v>1.88</v>
      </c>
      <c r="U46" s="273">
        <v>2.12</v>
      </c>
      <c r="V46" s="242">
        <v>1.88</v>
      </c>
      <c r="X46" s="204">
        <v>1.8</v>
      </c>
      <c r="Y46" s="205" t="s">
        <v>8</v>
      </c>
      <c r="Z46" s="205" t="s">
        <v>215</v>
      </c>
      <c r="AA46" s="205" t="s">
        <v>149</v>
      </c>
      <c r="AB46" s="206">
        <v>1.8</v>
      </c>
      <c r="AC46" s="206">
        <v>2.1</v>
      </c>
      <c r="AD46" s="206">
        <v>1.5</v>
      </c>
      <c r="AG46" s="250">
        <f t="shared" si="1"/>
        <v>4.4444444444444363E-2</v>
      </c>
      <c r="AH46" s="251" t="str">
        <f t="shared" si="0"/>
        <v/>
      </c>
      <c r="AI46" s="251" t="str">
        <f t="shared" si="0"/>
        <v/>
      </c>
      <c r="AJ46" s="251" t="str">
        <f t="shared" si="0"/>
        <v/>
      </c>
      <c r="AK46" s="250">
        <f t="shared" si="0"/>
        <v>4.4444444444444363E-2</v>
      </c>
      <c r="AL46" s="250">
        <f t="shared" si="0"/>
        <v>9.5238095238095316E-3</v>
      </c>
      <c r="AM46" s="250">
        <f t="shared" si="0"/>
        <v>0.25333333333333324</v>
      </c>
    </row>
    <row r="47" spans="1:39" ht="15" customHeight="1">
      <c r="A47" s="202" t="s">
        <v>11</v>
      </c>
      <c r="B47" s="202" t="s">
        <v>33</v>
      </c>
      <c r="C47" s="202" t="s">
        <v>45</v>
      </c>
      <c r="D47" s="248">
        <v>3</v>
      </c>
      <c r="E47" s="238">
        <v>0.08</v>
      </c>
      <c r="F47" s="239">
        <f t="shared" si="20"/>
        <v>2.52</v>
      </c>
      <c r="G47" s="240" t="s">
        <v>397</v>
      </c>
      <c r="H47" s="240" t="s">
        <v>398</v>
      </c>
      <c r="I47" s="240" t="s">
        <v>399</v>
      </c>
      <c r="J47" s="239">
        <f t="shared" si="21"/>
        <v>2.52</v>
      </c>
      <c r="K47" s="239">
        <f t="shared" si="22"/>
        <v>2.83</v>
      </c>
      <c r="L47" s="239">
        <f t="shared" si="23"/>
        <v>2.52</v>
      </c>
      <c r="P47" s="272">
        <v>2.33</v>
      </c>
      <c r="Q47" s="205" t="s">
        <v>12</v>
      </c>
      <c r="R47" s="205" t="s">
        <v>213</v>
      </c>
      <c r="S47" s="205" t="s">
        <v>151</v>
      </c>
      <c r="T47" s="242">
        <v>2.33</v>
      </c>
      <c r="U47" s="273">
        <v>2.62</v>
      </c>
      <c r="V47" s="242">
        <v>2.33</v>
      </c>
      <c r="X47" s="204">
        <v>2.2000000000000002</v>
      </c>
      <c r="Y47" s="205" t="s">
        <v>10</v>
      </c>
      <c r="Z47" s="205" t="s">
        <v>212</v>
      </c>
      <c r="AA47" s="205" t="s">
        <v>150</v>
      </c>
      <c r="AB47" s="206">
        <v>2.2000000000000002</v>
      </c>
      <c r="AC47" s="206">
        <v>2.6</v>
      </c>
      <c r="AD47" s="206">
        <v>1.8</v>
      </c>
      <c r="AG47" s="250">
        <f t="shared" si="1"/>
        <v>5.9090909090909034E-2</v>
      </c>
      <c r="AH47" s="251" t="str">
        <f t="shared" si="0"/>
        <v/>
      </c>
      <c r="AI47" s="251" t="str">
        <f t="shared" si="0"/>
        <v/>
      </c>
      <c r="AJ47" s="251" t="str">
        <f t="shared" si="0"/>
        <v/>
      </c>
      <c r="AK47" s="250">
        <f t="shared" si="0"/>
        <v>5.9090909090909034E-2</v>
      </c>
      <c r="AL47" s="250">
        <f t="shared" si="0"/>
        <v>7.6923076923076988E-3</v>
      </c>
      <c r="AM47" s="250">
        <f t="shared" si="0"/>
        <v>0.29444444444444445</v>
      </c>
    </row>
    <row r="48" spans="1:39" ht="15" customHeight="1">
      <c r="A48" s="202" t="s">
        <v>35</v>
      </c>
      <c r="B48" s="202" t="s">
        <v>34</v>
      </c>
      <c r="C48" s="202" t="s">
        <v>46</v>
      </c>
      <c r="D48" s="248">
        <v>4</v>
      </c>
      <c r="E48" s="238">
        <v>0.08</v>
      </c>
      <c r="F48" s="239">
        <f t="shared" si="20"/>
        <v>3</v>
      </c>
      <c r="G48" s="240" t="s">
        <v>400</v>
      </c>
      <c r="H48" s="240" t="s">
        <v>401</v>
      </c>
      <c r="I48" s="240" t="s">
        <v>402</v>
      </c>
      <c r="J48" s="239">
        <f t="shared" si="21"/>
        <v>3</v>
      </c>
      <c r="K48" s="239">
        <f t="shared" si="22"/>
        <v>3.37</v>
      </c>
      <c r="L48" s="239">
        <f t="shared" si="23"/>
        <v>3</v>
      </c>
      <c r="P48" s="272">
        <v>2.78</v>
      </c>
      <c r="Q48" s="205" t="s">
        <v>339</v>
      </c>
      <c r="R48" s="205" t="s">
        <v>340</v>
      </c>
      <c r="S48" s="205" t="s">
        <v>152</v>
      </c>
      <c r="T48" s="242">
        <v>2.78</v>
      </c>
      <c r="U48" s="273">
        <v>3.12</v>
      </c>
      <c r="V48" s="242">
        <v>2.78</v>
      </c>
      <c r="X48" s="204">
        <v>2.8</v>
      </c>
      <c r="Y48" s="205" t="s">
        <v>12</v>
      </c>
      <c r="Z48" s="205" t="s">
        <v>213</v>
      </c>
      <c r="AA48" s="205" t="s">
        <v>151</v>
      </c>
      <c r="AB48" s="206">
        <v>2.8</v>
      </c>
      <c r="AC48" s="206">
        <v>3.2</v>
      </c>
      <c r="AD48" s="206">
        <v>2.2000000000000002</v>
      </c>
      <c r="AG48" s="250">
        <f t="shared" si="1"/>
        <v>-7.1428571428571496E-3</v>
      </c>
      <c r="AH48" s="251" t="str">
        <f t="shared" si="0"/>
        <v/>
      </c>
      <c r="AI48" s="251" t="str">
        <f t="shared" si="0"/>
        <v/>
      </c>
      <c r="AJ48" s="251" t="str">
        <f t="shared" si="0"/>
        <v/>
      </c>
      <c r="AK48" s="250">
        <f t="shared" si="0"/>
        <v>-7.1428571428571496E-3</v>
      </c>
      <c r="AL48" s="250">
        <f t="shared" si="0"/>
        <v>-2.5000000000000022E-2</v>
      </c>
      <c r="AM48" s="250">
        <f t="shared" si="0"/>
        <v>0.26363636363636345</v>
      </c>
    </row>
    <row r="49" spans="1:39" ht="15" customHeight="1">
      <c r="A49" s="202" t="s">
        <v>40</v>
      </c>
      <c r="B49" s="202" t="s">
        <v>39</v>
      </c>
      <c r="C49" s="202" t="s">
        <v>47</v>
      </c>
      <c r="D49" s="248">
        <v>5</v>
      </c>
      <c r="E49" s="238">
        <v>0.08</v>
      </c>
      <c r="F49" s="239">
        <f t="shared" si="20"/>
        <v>3.49</v>
      </c>
      <c r="G49" s="240" t="s">
        <v>403</v>
      </c>
      <c r="H49" s="240" t="s">
        <v>404</v>
      </c>
      <c r="I49" s="240" t="s">
        <v>405</v>
      </c>
      <c r="J49" s="239">
        <f t="shared" si="21"/>
        <v>3.49</v>
      </c>
      <c r="K49" s="239">
        <f t="shared" si="22"/>
        <v>3.91</v>
      </c>
      <c r="L49" s="239">
        <f t="shared" si="23"/>
        <v>3.49</v>
      </c>
      <c r="P49" s="272">
        <v>3.23</v>
      </c>
      <c r="Q49" s="205" t="s">
        <v>23</v>
      </c>
      <c r="R49" s="205" t="s">
        <v>214</v>
      </c>
      <c r="S49" s="205" t="s">
        <v>153</v>
      </c>
      <c r="T49" s="242">
        <v>3.23</v>
      </c>
      <c r="U49" s="273">
        <v>3.62</v>
      </c>
      <c r="V49" s="242">
        <v>3.23</v>
      </c>
      <c r="X49" s="204">
        <v>3.2</v>
      </c>
      <c r="Y49" s="205" t="s">
        <v>12</v>
      </c>
      <c r="Z49" s="205" t="s">
        <v>213</v>
      </c>
      <c r="AA49" s="205" t="s">
        <v>152</v>
      </c>
      <c r="AB49" s="206">
        <v>3.2</v>
      </c>
      <c r="AC49" s="206">
        <v>3.7</v>
      </c>
      <c r="AD49" s="206">
        <v>2.6</v>
      </c>
      <c r="AG49" s="250">
        <f t="shared" si="1"/>
        <v>9.3749999999999389E-3</v>
      </c>
      <c r="AH49" s="251" t="str">
        <f t="shared" si="0"/>
        <v/>
      </c>
      <c r="AI49" s="251" t="str">
        <f t="shared" si="0"/>
        <v/>
      </c>
      <c r="AJ49" s="251" t="str">
        <f t="shared" si="0"/>
        <v/>
      </c>
      <c r="AK49" s="250">
        <f t="shared" si="0"/>
        <v>9.3749999999999389E-3</v>
      </c>
      <c r="AL49" s="250">
        <f t="shared" si="0"/>
        <v>-2.162162162162164E-2</v>
      </c>
      <c r="AM49" s="250">
        <f t="shared" si="0"/>
        <v>0.24230769230769225</v>
      </c>
    </row>
    <row r="50" spans="1:39" ht="15" customHeight="1">
      <c r="A50" s="222" t="s">
        <v>13</v>
      </c>
      <c r="B50" s="228" t="s">
        <v>36</v>
      </c>
      <c r="C50" s="228" t="s">
        <v>48</v>
      </c>
      <c r="E50" s="238"/>
      <c r="F50" s="239"/>
      <c r="J50" s="239"/>
      <c r="K50" s="239"/>
      <c r="L50" s="239"/>
      <c r="T50" s="206"/>
      <c r="U50" s="206"/>
      <c r="V50" s="206"/>
      <c r="Y50" s="205" t="s">
        <v>23</v>
      </c>
      <c r="Z50" s="205" t="s">
        <v>214</v>
      </c>
      <c r="AA50" s="205" t="s">
        <v>153</v>
      </c>
      <c r="AB50" s="206"/>
      <c r="AC50" s="206"/>
      <c r="AD50" s="206"/>
      <c r="AG50" s="250" t="str">
        <f t="shared" si="1"/>
        <v/>
      </c>
      <c r="AH50" s="251" t="str">
        <f t="shared" si="0"/>
        <v/>
      </c>
      <c r="AI50" s="251" t="str">
        <f t="shared" si="0"/>
        <v/>
      </c>
      <c r="AJ50" s="251" t="str">
        <f t="shared" si="0"/>
        <v/>
      </c>
      <c r="AK50" s="250" t="str">
        <f t="shared" si="0"/>
        <v/>
      </c>
      <c r="AL50" s="250" t="str">
        <f t="shared" si="0"/>
        <v/>
      </c>
      <c r="AM50" s="250" t="str">
        <f t="shared" si="0"/>
        <v/>
      </c>
    </row>
    <row r="51" spans="1:39" ht="15" customHeight="1">
      <c r="A51" s="202" t="s">
        <v>15</v>
      </c>
      <c r="B51" s="202" t="s">
        <v>37</v>
      </c>
      <c r="C51" s="202" t="s">
        <v>49</v>
      </c>
      <c r="D51" s="248" t="s">
        <v>244</v>
      </c>
      <c r="E51" s="238">
        <v>0.03</v>
      </c>
      <c r="F51" s="239">
        <v>23.2</v>
      </c>
      <c r="G51" s="240" t="s">
        <v>403</v>
      </c>
      <c r="H51" s="240" t="s">
        <v>404</v>
      </c>
      <c r="I51" s="240" t="s">
        <v>405</v>
      </c>
      <c r="J51" s="239">
        <v>23.2</v>
      </c>
      <c r="K51" s="239">
        <v>27.8</v>
      </c>
      <c r="L51" s="239">
        <v>20.5</v>
      </c>
      <c r="P51" s="204">
        <f>ROUND(X51+(X51*$T$2),1)</f>
        <v>22.1</v>
      </c>
      <c r="Q51" s="274" t="s">
        <v>23</v>
      </c>
      <c r="R51" s="274" t="s">
        <v>214</v>
      </c>
      <c r="S51" s="274" t="s">
        <v>153</v>
      </c>
      <c r="T51" s="204">
        <f>ROUND(AB51+(AB51*$T$2),1)</f>
        <v>22.1</v>
      </c>
      <c r="U51" s="204">
        <f>ROUND(AC51+(AC51*$T$2),1)</f>
        <v>26.8</v>
      </c>
      <c r="V51" s="204">
        <f>ROUND(AD51+(AD51*$V$2),1)</f>
        <v>19.600000000000001</v>
      </c>
      <c r="X51" s="204">
        <v>21.4</v>
      </c>
      <c r="Y51" s="205" t="s">
        <v>24</v>
      </c>
      <c r="AB51" s="206">
        <v>21.4</v>
      </c>
      <c r="AC51" s="206">
        <v>26</v>
      </c>
      <c r="AD51" s="206">
        <v>19</v>
      </c>
      <c r="AG51" s="275">
        <f t="shared" si="1"/>
        <v>3.2710280373831911E-2</v>
      </c>
      <c r="AH51" s="276" t="str">
        <f t="shared" si="0"/>
        <v/>
      </c>
      <c r="AI51" s="276" t="str">
        <f t="shared" si="0"/>
        <v/>
      </c>
      <c r="AJ51" s="276" t="str">
        <f t="shared" si="0"/>
        <v/>
      </c>
      <c r="AK51" s="275">
        <f t="shared" ref="AK51:AM52" si="24">IFERROR((T51-AB51)/AB51,"")</f>
        <v>3.2710280373831911E-2</v>
      </c>
      <c r="AL51" s="275">
        <f t="shared" si="24"/>
        <v>3.0769230769230795E-2</v>
      </c>
      <c r="AM51" s="275">
        <f t="shared" si="24"/>
        <v>3.157894736842113E-2</v>
      </c>
    </row>
    <row r="52" spans="1:39" ht="15" customHeight="1">
      <c r="A52" s="202" t="s">
        <v>16</v>
      </c>
      <c r="B52" s="202" t="s">
        <v>38</v>
      </c>
      <c r="C52" s="202" t="s">
        <v>50</v>
      </c>
      <c r="D52" s="248" t="s">
        <v>245</v>
      </c>
      <c r="E52" s="238">
        <v>0.03</v>
      </c>
      <c r="F52" s="239">
        <f t="shared" si="2"/>
        <v>28.3</v>
      </c>
      <c r="G52" s="240" t="s">
        <v>403</v>
      </c>
      <c r="H52" s="240" t="s">
        <v>404</v>
      </c>
      <c r="I52" s="240" t="s">
        <v>405</v>
      </c>
      <c r="J52" s="239">
        <f t="shared" ref="J52" si="25">ROUND((T52+T52*E52),1)</f>
        <v>28.3</v>
      </c>
      <c r="K52" s="239">
        <f t="shared" ref="K52" si="26">ROUND((U52+U52*E52),1)</f>
        <v>35.299999999999997</v>
      </c>
      <c r="L52" s="239">
        <f t="shared" ref="L52" si="27">ROUND((V52+V52*E52),1)</f>
        <v>29.4</v>
      </c>
      <c r="P52" s="204">
        <f>ROUND(X52+(X52*$T$2),1)</f>
        <v>27.5</v>
      </c>
      <c r="Q52" s="277" t="s">
        <v>23</v>
      </c>
      <c r="R52" s="277" t="s">
        <v>214</v>
      </c>
      <c r="S52" s="277" t="s">
        <v>153</v>
      </c>
      <c r="T52" s="204">
        <f>ROUND(AB52+(AB52*$T$2),1)</f>
        <v>27.5</v>
      </c>
      <c r="U52" s="204">
        <f>ROUND(AC52+(AC52*$T$2),1)</f>
        <v>34.299999999999997</v>
      </c>
      <c r="V52" s="204">
        <f>ROUND(AD52+(AD52*$V$2),1)</f>
        <v>28.5</v>
      </c>
      <c r="X52" s="204">
        <v>26.65</v>
      </c>
      <c r="Y52" s="205" t="s">
        <v>24</v>
      </c>
      <c r="AB52" s="206">
        <v>26.7</v>
      </c>
      <c r="AC52" s="206">
        <v>33.299999999999997</v>
      </c>
      <c r="AD52" s="206">
        <v>27.6</v>
      </c>
      <c r="AG52" s="275">
        <f t="shared" si="1"/>
        <v>3.1894934333958777E-2</v>
      </c>
      <c r="AH52" s="276" t="str">
        <f t="shared" si="1"/>
        <v/>
      </c>
      <c r="AI52" s="276" t="str">
        <f t="shared" si="1"/>
        <v/>
      </c>
      <c r="AJ52" s="276" t="str">
        <f t="shared" si="1"/>
        <v/>
      </c>
      <c r="AK52" s="275">
        <f t="shared" si="24"/>
        <v>2.9962546816479429E-2</v>
      </c>
      <c r="AL52" s="275">
        <f t="shared" si="24"/>
        <v>3.0030030030030033E-2</v>
      </c>
      <c r="AM52" s="275">
        <f t="shared" si="24"/>
        <v>3.2608695652173857E-2</v>
      </c>
    </row>
    <row r="53" spans="1:39" ht="15" customHeight="1">
      <c r="B53" s="202" t="s">
        <v>37</v>
      </c>
      <c r="C53" s="202" t="s">
        <v>49</v>
      </c>
      <c r="F53" s="239"/>
      <c r="J53" s="239"/>
      <c r="K53" s="239"/>
      <c r="L53" s="239"/>
      <c r="Q53" s="205" t="s">
        <v>24</v>
      </c>
      <c r="Y53" s="205" t="s">
        <v>24</v>
      </c>
      <c r="AH53" s="205" t="s">
        <v>24</v>
      </c>
    </row>
  </sheetData>
  <pageMargins left="0.78740157499999996" right="0.78740157499999996" top="0.984251969" bottom="0.984251969" header="0.4921259845" footer="0.4921259845"/>
  <pageSetup paperSize="9" scale="56"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152</vt:i4>
      </vt:variant>
    </vt:vector>
  </HeadingPairs>
  <TitlesOfParts>
    <vt:vector size="159" baseType="lpstr">
      <vt:lpstr>Konfigurator DE 930_Europe</vt:lpstr>
      <vt:lpstr>Inputs table 930</vt:lpstr>
      <vt:lpstr>Inputs table 950_Class2</vt:lpstr>
      <vt:lpstr>Inputs table 950_IT_Class2</vt:lpstr>
      <vt:lpstr>Konfigurator DE 950_Europe</vt:lpstr>
      <vt:lpstr>Konfigurator DE 950_cl2 Europe</vt:lpstr>
      <vt:lpstr>Inputs table 950</vt:lpstr>
      <vt:lpstr>ArcFlashEarFlaps_DE_930</vt:lpstr>
      <vt:lpstr>'Inputs table 950'!ArcFlashEarFlaps_DE_950</vt:lpstr>
      <vt:lpstr>'Inputs table 950_IT_Class2'!ArcFlashEarFlaps_DE_950</vt:lpstr>
      <vt:lpstr>'Konfigurator DE 950_cl2 Europe'!ArcFlashEarFlaps_DE_950</vt:lpstr>
      <vt:lpstr>ArcFlashEarFlaps_DE_950</vt:lpstr>
      <vt:lpstr>ArcFlashEarFlaps_FR_930</vt:lpstr>
      <vt:lpstr>'Inputs table 950'!ArcFlashEarFlaps_FR_950</vt:lpstr>
      <vt:lpstr>'Inputs table 950_IT_Class2'!ArcFlashEarFlaps_FR_950</vt:lpstr>
      <vt:lpstr>ArcFlashEarFlaps_FR_950</vt:lpstr>
      <vt:lpstr>ArcFlashEarFlaps_GB_930</vt:lpstr>
      <vt:lpstr>'Inputs table 950'!ArcFlashEarFlaps_GB_950</vt:lpstr>
      <vt:lpstr>'Inputs table 950_IT_Class2'!ArcFlashEarFlaps_GB_950</vt:lpstr>
      <vt:lpstr>ArcFlashEarFlaps_GB_950</vt:lpstr>
      <vt:lpstr>'Konfigurator DE 930_Europe'!Brackets_DE_930new</vt:lpstr>
      <vt:lpstr>'Konfigurator DE 950_cl2 Europe'!Brackets_DE_930new</vt:lpstr>
      <vt:lpstr>Brackets_DE_930new</vt:lpstr>
      <vt:lpstr>'Inputs table 950'!Brackets_DE_950</vt:lpstr>
      <vt:lpstr>'Inputs table 950_Class2'!Brackets_DE_950</vt:lpstr>
      <vt:lpstr>'Inputs table 950_IT_Class2'!Brackets_DE_950</vt:lpstr>
      <vt:lpstr>'Konfigurator DE 930_Europe'!Brackets_DE_950</vt:lpstr>
      <vt:lpstr>'Konfigurator DE 950_cl2 Europe'!Brackets_DE_950</vt:lpstr>
      <vt:lpstr>Brackets_DE_950</vt:lpstr>
      <vt:lpstr>Brackets_FR_930</vt:lpstr>
      <vt:lpstr>'Inputs table 950'!Brackets_FR_950</vt:lpstr>
      <vt:lpstr>'Inputs table 950_Class2'!Brackets_FR_950</vt:lpstr>
      <vt:lpstr>'Inputs table 950_IT_Class2'!Brackets_FR_950</vt:lpstr>
      <vt:lpstr>Brackets_FR_950</vt:lpstr>
      <vt:lpstr>Brackets_GB_930</vt:lpstr>
      <vt:lpstr>'Inputs table 950'!Brackets_GB_950</vt:lpstr>
      <vt:lpstr>'Inputs table 950_IT_Class2'!Brackets_GB_950</vt:lpstr>
      <vt:lpstr>Brackets_GB_950</vt:lpstr>
      <vt:lpstr>'Inputs table 950'!Chinstrap</vt:lpstr>
      <vt:lpstr>'Inputs table 950_IT_Class2'!Chinstrap</vt:lpstr>
      <vt:lpstr>Chinstrap</vt:lpstr>
      <vt:lpstr>'Konfigurator DE 930_Europe'!chinstrap_DE_930</vt:lpstr>
      <vt:lpstr>chinstrap_DE_930</vt:lpstr>
      <vt:lpstr>'Inputs table 950'!chinstrap_DE_950</vt:lpstr>
      <vt:lpstr>'Inputs table 950_Class2'!chinstrap_DE_950</vt:lpstr>
      <vt:lpstr>'Inputs table 950_IT_Class2'!chinstrap_DE_950</vt:lpstr>
      <vt:lpstr>chinstrap_FR_930</vt:lpstr>
      <vt:lpstr>'Inputs table 950'!Chinstrap_FR_950</vt:lpstr>
      <vt:lpstr>'Inputs table 950_IT_Class2'!Chinstrap_FR_950</vt:lpstr>
      <vt:lpstr>Chinstrap_FR_950</vt:lpstr>
      <vt:lpstr>Chinstrap_GB_930</vt:lpstr>
      <vt:lpstr>'Inputs table 950'!Chinstrap_GB_950</vt:lpstr>
      <vt:lpstr>'Inputs table 950_IT_Class2'!Chinstrap_GB_950</vt:lpstr>
      <vt:lpstr>Chinstrap_GB_950</vt:lpstr>
      <vt:lpstr>'Inputs table 950'!Chinstrapnew_DE</vt:lpstr>
      <vt:lpstr>'Inputs table 950_IT_Class2'!Chinstrapnew_DE</vt:lpstr>
      <vt:lpstr>'Konfigurator DE 930_Europe'!Chinstrapnew_DE</vt:lpstr>
      <vt:lpstr>'Konfigurator DE 950_cl2 Europe'!Chinstrapnew_DE</vt:lpstr>
      <vt:lpstr>Chinstrapnew_DE</vt:lpstr>
      <vt:lpstr>'Konfigurator DE 930_Europe'!Colour_DE_930</vt:lpstr>
      <vt:lpstr>Colour_DE_930</vt:lpstr>
      <vt:lpstr>'Inputs table 950'!Colour_DE_950</vt:lpstr>
      <vt:lpstr>'Inputs table 950_IT_Class2'!Colour_DE_950</vt:lpstr>
      <vt:lpstr>'Konfigurator DE 950_cl2 Europe'!Colour_DE_950</vt:lpstr>
      <vt:lpstr>Colour_DE_950</vt:lpstr>
      <vt:lpstr>'Inputs table 950_Class2'!Colour_FR_930</vt:lpstr>
      <vt:lpstr>'Inputs table 950_IT_Class2'!Colour_FR_930</vt:lpstr>
      <vt:lpstr>Colour_FR_930</vt:lpstr>
      <vt:lpstr>'Inputs table 950'!Colour_FR_950</vt:lpstr>
      <vt:lpstr>'Inputs table 950_IT_Class2'!Colour_FR_950</vt:lpstr>
      <vt:lpstr>Colour_FR_950</vt:lpstr>
      <vt:lpstr>Colour_GB_930</vt:lpstr>
      <vt:lpstr>'Inputs table 950'!Colour_GB_950</vt:lpstr>
      <vt:lpstr>'Inputs table 950_IT_Class2'!Colour_GB_950</vt:lpstr>
      <vt:lpstr>Colour_GB_950</vt:lpstr>
      <vt:lpstr>Eyewear_FR_930</vt:lpstr>
      <vt:lpstr>'Inputs table 950'!Logos_DE</vt:lpstr>
      <vt:lpstr>'Inputs table 950_Class2'!Logos_DE</vt:lpstr>
      <vt:lpstr>'Inputs table 950_IT_Class2'!Logos_DE</vt:lpstr>
      <vt:lpstr>Logos_DE</vt:lpstr>
      <vt:lpstr>'Inputs table 950'!Logos_FR</vt:lpstr>
      <vt:lpstr>'Inputs table 950_Class2'!Logos_FR</vt:lpstr>
      <vt:lpstr>'Inputs table 950_IT_Class2'!Logos_FR</vt:lpstr>
      <vt:lpstr>Logos_FR</vt:lpstr>
      <vt:lpstr>Logos_FR_930</vt:lpstr>
      <vt:lpstr>'Inputs table 950'!Logos_FR_950</vt:lpstr>
      <vt:lpstr>'Inputs table 950_IT_Class2'!Logos_FR_950</vt:lpstr>
      <vt:lpstr>Logos_FR_950</vt:lpstr>
      <vt:lpstr>'Inputs table 950'!Logos_GB</vt:lpstr>
      <vt:lpstr>'Inputs table 950_Class2'!Logos_GB</vt:lpstr>
      <vt:lpstr>'Inputs table 950_IT_Class2'!Logos_GB</vt:lpstr>
      <vt:lpstr>Logos_GB</vt:lpstr>
      <vt:lpstr>'Konfigurator DE 930_Europe'!Options_DE_930</vt:lpstr>
      <vt:lpstr>Options_DE_930</vt:lpstr>
      <vt:lpstr>'Inputs table 950'!Options_DE_950</vt:lpstr>
      <vt:lpstr>'Inputs table 950_Class2'!Options_DE_950</vt:lpstr>
      <vt:lpstr>'Inputs table 950_IT_Class2'!Options_DE_950</vt:lpstr>
      <vt:lpstr>'Konfigurator DE 950_cl2 Europe'!Options_DE_950</vt:lpstr>
      <vt:lpstr>Options_DE_950</vt:lpstr>
      <vt:lpstr>Options_FR_930</vt:lpstr>
      <vt:lpstr>'Inputs table 950'!Options_FR_950</vt:lpstr>
      <vt:lpstr>'Inputs table 950_Class2'!Options_FR_950</vt:lpstr>
      <vt:lpstr>'Inputs table 950_IT_Class2'!Options_FR_950</vt:lpstr>
      <vt:lpstr>Options_GB_930</vt:lpstr>
      <vt:lpstr>'Inputs table 950'!Options_GB_950</vt:lpstr>
      <vt:lpstr>'Inputs table 950_IT_Class2'!Options_GB_950</vt:lpstr>
      <vt:lpstr>Options_GB_950</vt:lpstr>
      <vt:lpstr>'Konfigurator DE 930_Europe'!Shell_DE_930</vt:lpstr>
      <vt:lpstr>'Konfigurator DE 950_cl2 Europe'!Shell_DE_930</vt:lpstr>
      <vt:lpstr>Shell_DE_930</vt:lpstr>
      <vt:lpstr>'Inputs table 950'!Shell_DE_950</vt:lpstr>
      <vt:lpstr>'Inputs table 950_IT_Class2'!Shell_DE_950</vt:lpstr>
      <vt:lpstr>'Konfigurator DE 950_cl2 Europe'!Shell_DE_950</vt:lpstr>
      <vt:lpstr>Shell_DE_950</vt:lpstr>
      <vt:lpstr>Shell_FR_930</vt:lpstr>
      <vt:lpstr>'Inputs table 950'!Shell_FR_950</vt:lpstr>
      <vt:lpstr>'Inputs table 950_IT_Class2'!Shell_FR_950</vt:lpstr>
      <vt:lpstr>Shell_FR_950</vt:lpstr>
      <vt:lpstr>Shell_GB_930</vt:lpstr>
      <vt:lpstr>'Inputs table 950'!Shell_GB_950</vt:lpstr>
      <vt:lpstr>'Inputs table 950_IT_Class2'!Shell_GB_950</vt:lpstr>
      <vt:lpstr>Shell_GB_950</vt:lpstr>
      <vt:lpstr>Sticker_DE_930</vt:lpstr>
      <vt:lpstr>'Konfigurator DE 930_Europe'!Sticker_DE_930_</vt:lpstr>
      <vt:lpstr>Sticker_DE_930_</vt:lpstr>
      <vt:lpstr>'Inputs table 950'!Sticker_DE_950</vt:lpstr>
      <vt:lpstr>'Inputs table 950_Class2'!Sticker_DE_950</vt:lpstr>
      <vt:lpstr>'Inputs table 950_IT_Class2'!Sticker_DE_950</vt:lpstr>
      <vt:lpstr>'Konfigurator DE 950_cl2 Europe'!Sticker_DE_950</vt:lpstr>
      <vt:lpstr>Sticker_DE_950</vt:lpstr>
      <vt:lpstr>Sticker_FR_930</vt:lpstr>
      <vt:lpstr>'Inputs table 950'!Sticker_FR_950</vt:lpstr>
      <vt:lpstr>'Inputs table 950_Class2'!Sticker_FR_950</vt:lpstr>
      <vt:lpstr>'Inputs table 950_IT_Class2'!Sticker_FR_950</vt:lpstr>
      <vt:lpstr>Sticker_FR_950</vt:lpstr>
      <vt:lpstr>Sticker_GB_930</vt:lpstr>
      <vt:lpstr>'Inputs table 950'!Sticker_GB_950</vt:lpstr>
      <vt:lpstr>'Inputs table 950_IT_Class2'!Sticker_GB_950</vt:lpstr>
      <vt:lpstr>Sticker_GB_950</vt:lpstr>
      <vt:lpstr>Suspension_DE_930</vt:lpstr>
      <vt:lpstr>Suspension_FR_930</vt:lpstr>
      <vt:lpstr>'Inputs table 950'!Suspension_FR_950</vt:lpstr>
      <vt:lpstr>'Inputs table 950_Class2'!Suspension_FR_950</vt:lpstr>
      <vt:lpstr>'Inputs table 950_IT_Class2'!Suspension_FR_950</vt:lpstr>
      <vt:lpstr>Suspension_FR_950</vt:lpstr>
      <vt:lpstr>Suspension_GB_930</vt:lpstr>
      <vt:lpstr>'Inputs table 950'!Suspension_GB_950</vt:lpstr>
      <vt:lpstr>'Inputs table 950_IT_Class2'!Suspension_GB_950</vt:lpstr>
      <vt:lpstr>Suspension_GB_950</vt:lpstr>
      <vt:lpstr>'Konfigurator DE 930_Europe'!Suspensions_DE_930</vt:lpstr>
      <vt:lpstr>Suspensions_DE_930</vt:lpstr>
      <vt:lpstr>'Inputs table 950'!Suspensions_DE_950</vt:lpstr>
      <vt:lpstr>'Inputs table 950_IT_Class2'!Suspensions_DE_950</vt:lpstr>
      <vt:lpstr>'Konfigurator DE 950_cl2 Europe'!Suspensions_DE_950</vt:lpstr>
      <vt:lpstr>Suspensions_DE_950</vt:lpstr>
      <vt:lpstr>Suspensions_FR_930</vt:lpstr>
      <vt:lpstr>'Inputs table 950'!Suspensions_FR_950</vt:lpstr>
      <vt:lpstr>'Inputs table 950_IT_Class2'!Suspensions_FR_950</vt:lpstr>
      <vt:lpstr>Suspensions_FR_950</vt:lpstr>
    </vt:vector>
  </TitlesOfParts>
  <Company>MSA GALLET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AZIBERT</dc:creator>
  <cp:lastModifiedBy>Paulina Winiarska</cp:lastModifiedBy>
  <cp:lastPrinted>2017-09-29T13:48:49Z</cp:lastPrinted>
  <dcterms:created xsi:type="dcterms:W3CDTF">2008-07-22T13:17:13Z</dcterms:created>
  <dcterms:modified xsi:type="dcterms:W3CDTF">2021-05-06T10:49:14Z</dcterms:modified>
</cp:coreProperties>
</file>